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11190" tabRatio="599" activeTab="2"/>
  </bookViews>
  <sheets>
    <sheet name="титулка" sheetId="1" r:id="rId1"/>
    <sheet name="план 2017-2018" sheetId="2" state="hidden" r:id="rId2"/>
    <sheet name="план 17-18н.р." sheetId="3" r:id="rId3"/>
    <sheet name="план вспом расчеті" sheetId="4" state="hidden" r:id="rId4"/>
  </sheets>
  <definedNames>
    <definedName name="_xlnm.Print_Titles" localSheetId="2">'план 17-18н.р.'!$7:$7</definedName>
    <definedName name="_xlnm.Print_Titles" localSheetId="1">'план 2017-2018'!$7:$7</definedName>
    <definedName name="_xlnm.Print_Titles" localSheetId="3">'план вспом расчеті'!$7:$7</definedName>
    <definedName name="_xlnm.Print_Area" localSheetId="2">'план 17-18н.р.'!$A$1:$AE$112</definedName>
    <definedName name="_xlnm.Print_Area" localSheetId="1">'план 2017-2018'!$A$1:$AE$102</definedName>
    <definedName name="_xlnm.Print_Area" localSheetId="3">'план вспом расчеті'!$A$1:$AE$106</definedName>
    <definedName name="_xlnm.Print_Area" localSheetId="0">'титулка'!$B$1:$BB$36</definedName>
  </definedNames>
  <calcPr fullCalcOnLoad="1"/>
</workbook>
</file>

<file path=xl/sharedStrings.xml><?xml version="1.0" encoding="utf-8"?>
<sst xmlns="http://schemas.openxmlformats.org/spreadsheetml/2006/main" count="856" uniqueCount="250">
  <si>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</si>
  <si>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</si>
  <si>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</si>
  <si>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</si>
  <si>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</si>
  <si>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</si>
  <si>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</si>
  <si>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</si>
  <si>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</si>
  <si>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</si>
  <si>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</si>
  <si>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</si>
  <si>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</si>
  <si>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</si>
  <si>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</si>
  <si>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</si>
  <si>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</si>
  <si>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</si>
  <si>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</si>
  <si>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</si>
  <si>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</si>
  <si>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</si>
  <si>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</si>
  <si>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</si>
  <si>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</si>
  <si>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</si>
  <si>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1 курс</t>
  </si>
  <si>
    <t>2 курс</t>
  </si>
  <si>
    <t>3 курс</t>
  </si>
  <si>
    <t>4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</si>
  <si>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</si>
  <si>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</si>
  <si>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</si>
  <si>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</si>
  <si>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</si>
  <si>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Економіка підприємства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</si>
  <si>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</si>
  <si>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</si>
  <si>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</si>
  <si>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</si>
  <si>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</si>
  <si>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</si>
  <si>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</si>
  <si>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</si>
  <si>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</si>
  <si>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Бухгалтерський облік</t>
  </si>
  <si>
    <t>Н</t>
  </si>
  <si>
    <t>Курсові роботи</t>
  </si>
  <si>
    <t>Економіка праці й соціально-трудові відносини</t>
  </si>
  <si>
    <t>всього аудиторних годин</t>
  </si>
  <si>
    <t>Математика для економістів:</t>
  </si>
  <si>
    <t>Кредити ECTS</t>
  </si>
  <si>
    <t>Філософія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</si>
  <si>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</si>
  <si>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</si>
  <si>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</si>
  <si>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</si>
  <si>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</si>
  <si>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</si>
  <si>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</si>
  <si>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Історія української культури</t>
  </si>
  <si>
    <t xml:space="preserve"> ЦИКЛИ ДИСЦИПЛІН ПІДГОТОВКИ БАКАЛАВРА</t>
  </si>
  <si>
    <t>Всього:</t>
  </si>
  <si>
    <t>Соціологія</t>
  </si>
  <si>
    <t xml:space="preserve">Економіко-математичні методи та моделі </t>
  </si>
  <si>
    <t>Економіко-математичні методи та моделі (оптимізаційні методи та моделі)</t>
  </si>
  <si>
    <t>Економіко-математичні методи та моделі (економетрика)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</si>
  <si>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</si>
  <si>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</si>
  <si>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</si>
  <si>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>Інформатика</t>
  </si>
  <si>
    <t>5 курс</t>
  </si>
  <si>
    <t>С/Н</t>
  </si>
  <si>
    <t xml:space="preserve">лекції </t>
  </si>
  <si>
    <t>лабораторні</t>
  </si>
  <si>
    <t>ЗД</t>
  </si>
  <si>
    <t>Міністерство освіти і науки України</t>
  </si>
  <si>
    <t xml:space="preserve">НАВЧАЛЬНИЙ ПЛАН </t>
  </si>
  <si>
    <t>І . ГРАФІК НАВЧАЛЬНОГО ПРОЦЕСУ</t>
  </si>
  <si>
    <t>-</t>
  </si>
  <si>
    <t>/С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</si>
  <si>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</si>
  <si>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Теор. навчання</t>
  </si>
  <si>
    <t>Настан. сесія</t>
  </si>
  <si>
    <t>Викон. дипломн. проекту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</si>
  <si>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</si>
  <si>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</si>
  <si>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</si>
  <si>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</si>
  <si>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</si>
  <si>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Аналіз господарської діяльності </t>
  </si>
  <si>
    <t xml:space="preserve">Аналіз господарської діяльності (курсова робота) </t>
  </si>
  <si>
    <t xml:space="preserve">Аудит </t>
  </si>
  <si>
    <t xml:space="preserve">Звітність підприємств </t>
  </si>
  <si>
    <t xml:space="preserve">Інформаційні системи і технологіЇ в обліку та аудиті </t>
  </si>
  <si>
    <t xml:space="preserve">Облік і звітність в оподаткуванні </t>
  </si>
  <si>
    <t>Облік у банках</t>
  </si>
  <si>
    <t xml:space="preserve">Облік у бюджетних установах </t>
  </si>
  <si>
    <t>Управлінський облік</t>
  </si>
  <si>
    <t>Фінанси</t>
  </si>
  <si>
    <t xml:space="preserve">Фінансовий облік I </t>
  </si>
  <si>
    <t>Фінансовий облік II</t>
  </si>
  <si>
    <t>Фінансовий облік II (курсова робота)</t>
  </si>
  <si>
    <t>Бухгалтерський облік у галузях народного господарства</t>
  </si>
  <si>
    <t>Державний фінансовий контроль</t>
  </si>
  <si>
    <t>Контроль і ревізія</t>
  </si>
  <si>
    <t>Судово-бухгалтерська експертиза</t>
  </si>
  <si>
    <t>На основі повної загальної середньої освіти</t>
  </si>
  <si>
    <t>Захист дипломної роботи</t>
  </si>
  <si>
    <t>Строк навчання - 4,5 років</t>
  </si>
  <si>
    <t>Курсові проекти</t>
  </si>
  <si>
    <t>1. ОБОВ'ЯЗКОВІ НАВЧАЛЬНІ ДИСЦИПЛІНИ</t>
  </si>
  <si>
    <t xml:space="preserve">1.1.  Гуманітарні та соціально-економічні дисципліни  </t>
  </si>
  <si>
    <t>1.1.1</t>
  </si>
  <si>
    <t>1.1.1.1</t>
  </si>
  <si>
    <t>1.1.1.2</t>
  </si>
  <si>
    <t xml:space="preserve">Історія України </t>
  </si>
  <si>
    <t>1.1.2</t>
  </si>
  <si>
    <t>1.1.3</t>
  </si>
  <si>
    <t>1.1.4</t>
  </si>
  <si>
    <t>1.1.5</t>
  </si>
  <si>
    <t xml:space="preserve">1.2 Дисципліни природничо-наукової (фундаментальної) підготовки   </t>
  </si>
  <si>
    <t>1.2.1</t>
  </si>
  <si>
    <t>1.2.1.1</t>
  </si>
  <si>
    <t>1.2.1.2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</si>
  <si>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</si>
  <si>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</si>
  <si>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</si>
  <si>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</si>
  <si>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</si>
  <si>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</si>
  <si>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</si>
  <si>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</si>
  <si>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</si>
  <si>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</si>
  <si>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</si>
  <si>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</si>
  <si>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 xml:space="preserve">1.3. Дисципліни професійної підготовки </t>
  </si>
  <si>
    <t>1.3.1</t>
  </si>
  <si>
    <t>1..3.1.1</t>
  </si>
  <si>
    <t>1.3.1.2</t>
  </si>
  <si>
    <t>1.3.2</t>
  </si>
  <si>
    <t>1.3.3</t>
  </si>
  <si>
    <t>1.3.3.1</t>
  </si>
  <si>
    <t>1.3.3.2</t>
  </si>
  <si>
    <t>1.3..3</t>
  </si>
  <si>
    <t>1.3.4</t>
  </si>
  <si>
    <t>1.3.5</t>
  </si>
  <si>
    <t>1.3.5.1</t>
  </si>
  <si>
    <t>1.3.5.2</t>
  </si>
  <si>
    <t>1.3.6</t>
  </si>
  <si>
    <t>1.3.7</t>
  </si>
  <si>
    <t>1.3.8</t>
  </si>
  <si>
    <t xml:space="preserve">Основи охорони праці  та безпека життєдіяльності </t>
  </si>
  <si>
    <t>Основи охорони праці</t>
  </si>
  <si>
    <t xml:space="preserve">Безпека життєдіяльності </t>
  </si>
  <si>
    <t>1.3.9</t>
  </si>
  <si>
    <t>1.3.10</t>
  </si>
  <si>
    <t>1.3.11</t>
  </si>
  <si>
    <t>1.3.12</t>
  </si>
  <si>
    <t>1.3.13</t>
  </si>
  <si>
    <t>1.3.14</t>
  </si>
  <si>
    <t>1.3.15</t>
  </si>
  <si>
    <t>1.3.15.1</t>
  </si>
  <si>
    <t>1.3.15.2</t>
  </si>
  <si>
    <t>1.3.16</t>
  </si>
  <si>
    <t>1.3.17</t>
  </si>
  <si>
    <t>1.3.18</t>
  </si>
  <si>
    <t>1.3.19</t>
  </si>
  <si>
    <t>1.3.20</t>
  </si>
  <si>
    <t>1.3.21</t>
  </si>
  <si>
    <t>1.3.22</t>
  </si>
  <si>
    <t>1.3.22.1</t>
  </si>
  <si>
    <t>1.3.22.2</t>
  </si>
  <si>
    <t>Разом п.1.2:</t>
  </si>
  <si>
    <t>Разом п.1.1:</t>
  </si>
  <si>
    <t>Разом п.1.3:</t>
  </si>
  <si>
    <t>Разом обов'язкова частина:</t>
  </si>
  <si>
    <t>2. ДИСЦИПЛІНИ ВІЛЬНОГО ВИБОРУ</t>
  </si>
  <si>
    <t xml:space="preserve">2.2 Природничо-наукові (фундаментальні) дисципліни </t>
  </si>
  <si>
    <t>2.2.1</t>
  </si>
  <si>
    <t>2.2.2</t>
  </si>
  <si>
    <t>Разом п.2.2:</t>
  </si>
  <si>
    <t xml:space="preserve">2.3. Дисципліни професійної підготовки </t>
  </si>
  <si>
    <t>2.3.1</t>
  </si>
  <si>
    <t>2.3.2</t>
  </si>
  <si>
    <t>2.3.3</t>
  </si>
  <si>
    <t>2.3.5</t>
  </si>
  <si>
    <t>2.3.6</t>
  </si>
  <si>
    <t>Основи обліку за МСФО</t>
  </si>
  <si>
    <t>Разом вибіркова частина:</t>
  </si>
  <si>
    <t>Разом п.2.3:</t>
  </si>
  <si>
    <t>Канікули</t>
  </si>
  <si>
    <t>Економічний аналіз</t>
  </si>
  <si>
    <t xml:space="preserve">Оподаткування підприємств </t>
  </si>
  <si>
    <t>з галузі знань: 07 Управління та  адміністрування</t>
  </si>
  <si>
    <t>спеціальність: 071 Облік і оподаткування</t>
  </si>
  <si>
    <t>форма навчання:    заочна</t>
  </si>
  <si>
    <t>I</t>
  </si>
  <si>
    <t>II</t>
  </si>
  <si>
    <t>III</t>
  </si>
  <si>
    <t>Н/</t>
  </si>
  <si>
    <t>IV</t>
  </si>
  <si>
    <t>V</t>
  </si>
  <si>
    <t xml:space="preserve">       II. ЗВЕДЕНІ ДАНІ ПРО БЮДЖЕТ ЧАСУ, тижні                                                                               IV. ДЕРЖАВНА АТЕСТАЦІЯ</t>
  </si>
  <si>
    <t>8/2</t>
  </si>
  <si>
    <t>4/2</t>
  </si>
  <si>
    <t>6/2</t>
  </si>
  <si>
    <t>2/2</t>
  </si>
  <si>
    <t>6/0</t>
  </si>
  <si>
    <t>2/0</t>
  </si>
  <si>
    <t>3. ДЕРЖАВНА АТЕСТАЦІЯ</t>
  </si>
  <si>
    <t>Разом п.3:</t>
  </si>
  <si>
    <t>ЗАТВЕРДЖЕНО:</t>
  </si>
  <si>
    <t>на засіданні Вченої ради</t>
  </si>
  <si>
    <t xml:space="preserve">План навчального процесу на 2017/2018 навчальний рік  </t>
  </si>
  <si>
    <t>1..3.7.1</t>
  </si>
  <si>
    <t>1.3.7.2</t>
  </si>
  <si>
    <t xml:space="preserve">Звітність підприємств  (курсова робота) </t>
  </si>
  <si>
    <r>
      <t xml:space="preserve">Кваліфікація: </t>
    </r>
    <r>
      <rPr>
        <b/>
        <sz val="14"/>
        <rFont val="Times New Roman"/>
        <family val="1"/>
      </rPr>
      <t xml:space="preserve">бакалавр  з обліку і оподаткування </t>
    </r>
  </si>
  <si>
    <r>
      <t>протокол № __</t>
    </r>
    <r>
      <rPr>
        <u val="single"/>
        <sz val="18"/>
        <rFont val="Times New Roman"/>
        <family val="1"/>
      </rPr>
      <t>7</t>
    </r>
    <r>
      <rPr>
        <sz val="18"/>
        <rFont val="Times New Roman"/>
        <family val="1"/>
      </rPr>
      <t>___</t>
    </r>
  </si>
  <si>
    <t>" 30 "  березня 2017 р.</t>
  </si>
  <si>
    <t>Ректор ________________________</t>
  </si>
  <si>
    <t>(Ковальов В.Д.)</t>
  </si>
  <si>
    <t>наставна</t>
  </si>
  <si>
    <t>в триместрі</t>
  </si>
  <si>
    <t>Кількість аудиторних годин по курсах і семестрах</t>
  </si>
  <si>
    <t>семестровий контроль</t>
  </si>
  <si>
    <t>8</t>
  </si>
  <si>
    <t>6+14+10</t>
  </si>
  <si>
    <t>10+18+12</t>
  </si>
  <si>
    <t>Семестр</t>
  </si>
  <si>
    <t>нужно персчитівать</t>
  </si>
  <si>
    <t>1.1.6</t>
  </si>
  <si>
    <t>1.1.7</t>
  </si>
  <si>
    <t>1.1.8</t>
  </si>
  <si>
    <t>1.1.9</t>
  </si>
  <si>
    <t>Господарське право</t>
  </si>
  <si>
    <t>Правознавство</t>
  </si>
  <si>
    <t>Політологія</t>
  </si>
  <si>
    <t>Психологія</t>
  </si>
  <si>
    <t>8/0</t>
  </si>
  <si>
    <t>0/2</t>
  </si>
  <si>
    <t>4/0</t>
  </si>
  <si>
    <t>Екзаменаційна сесія</t>
  </si>
  <si>
    <t>Зав. Кафедрою "Облік і аудит"</t>
  </si>
  <si>
    <t>Г.В.Веріга</t>
  </si>
  <si>
    <t>Директор ЦДЗО</t>
  </si>
  <si>
    <t>М.М. Федоров</t>
  </si>
  <si>
    <t>в семестрі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</si>
</sst>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  <numFmt numFmtId="204" formatCode="#,##0.0_-;\-* #,##0.0_-;\ &quot;&quot;_-;_-@_-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825">
    <xf numFmtId="0" fontId="0" fillId="0" borderId="0" xfId="0" applyAlignment="1">
      <alignment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left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3" fillId="0" borderId="0" xfId="55" applyFont="1">
      <alignment/>
      <protection/>
    </xf>
    <xf numFmtId="0" fontId="16" fillId="0" borderId="0" xfId="55" applyFont="1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19" fillId="0" borderId="0" xfId="55" applyFont="1" applyAlignment="1">
      <alignment vertical="top" wrapText="1"/>
      <protection/>
    </xf>
    <xf numFmtId="0" fontId="5" fillId="0" borderId="0" xfId="55" applyFont="1" applyAlignment="1">
      <alignment horizontal="left" vertical="center" wrapText="1"/>
      <protection/>
    </xf>
    <xf numFmtId="0" fontId="7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>
      <alignment/>
      <protection/>
    </xf>
    <xf numFmtId="0" fontId="10" fillId="0" borderId="0" xfId="53" applyFont="1">
      <alignment/>
      <protection/>
    </xf>
    <xf numFmtId="0" fontId="25" fillId="0" borderId="0" xfId="53" applyFont="1">
      <alignment/>
      <protection/>
    </xf>
    <xf numFmtId="0" fontId="24" fillId="0" borderId="0" xfId="53" applyFont="1">
      <alignment/>
      <protection/>
    </xf>
    <xf numFmtId="0" fontId="7" fillId="0" borderId="0" xfId="53" applyFont="1">
      <alignment/>
      <protection/>
    </xf>
    <xf numFmtId="0" fontId="26" fillId="0" borderId="0" xfId="53" applyFont="1">
      <alignment/>
      <protection/>
    </xf>
    <xf numFmtId="0" fontId="26" fillId="0" borderId="0" xfId="55" applyFont="1" applyAlignment="1">
      <alignment wrapText="1"/>
      <protection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Border="1" applyAlignment="1">
      <alignment vertical="top" wrapText="1"/>
      <protection/>
    </xf>
    <xf numFmtId="0" fontId="10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26" fillId="0" borderId="0" xfId="55" applyFont="1" applyBorder="1" applyAlignment="1">
      <alignment vertical="center" wrapText="1"/>
      <protection/>
    </xf>
    <xf numFmtId="0" fontId="5" fillId="0" borderId="0" xfId="55" applyFont="1" applyBorder="1" applyAlignment="1">
      <alignment vertical="center" wrapText="1"/>
      <protection/>
    </xf>
    <xf numFmtId="49" fontId="5" fillId="0" borderId="0" xfId="53" applyNumberFormat="1" applyFont="1" applyBorder="1" applyAlignment="1">
      <alignment vertical="center" wrapText="1"/>
      <protection/>
    </xf>
    <xf numFmtId="49" fontId="5" fillId="0" borderId="0" xfId="55" applyNumberFormat="1" applyFont="1" applyBorder="1" applyAlignment="1">
      <alignment vertical="center" wrapText="1"/>
      <protection/>
    </xf>
    <xf numFmtId="0" fontId="3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7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/>
    </xf>
    <xf numFmtId="188" fontId="79" fillId="0" borderId="0" xfId="0" applyNumberFormat="1" applyFont="1" applyFill="1" applyBorder="1" applyAlignment="1" applyProtection="1">
      <alignment vertical="center"/>
      <protection/>
    </xf>
    <xf numFmtId="188" fontId="80" fillId="0" borderId="0" xfId="0" applyNumberFormat="1" applyFont="1" applyFill="1" applyBorder="1" applyAlignment="1" applyProtection="1">
      <alignment vertical="center"/>
      <protection/>
    </xf>
    <xf numFmtId="188" fontId="79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81" fillId="0" borderId="0" xfId="0" applyNumberFormat="1" applyFont="1" applyFill="1" applyBorder="1" applyAlignment="1" applyProtection="1">
      <alignment vertical="center"/>
      <protection/>
    </xf>
    <xf numFmtId="2" fontId="80" fillId="0" borderId="0" xfId="0" applyNumberFormat="1" applyFont="1" applyFill="1" applyBorder="1" applyAlignment="1" applyProtection="1">
      <alignment vertical="center"/>
      <protection/>
    </xf>
    <xf numFmtId="2" fontId="82" fillId="0" borderId="0" xfId="0" applyNumberFormat="1" applyFont="1" applyFill="1" applyBorder="1" applyAlignment="1" applyProtection="1">
      <alignment vertical="center"/>
      <protection/>
    </xf>
    <xf numFmtId="2" fontId="79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82" fillId="32" borderId="0" xfId="0" applyNumberFormat="1" applyFont="1" applyFill="1" applyBorder="1" applyAlignment="1" applyProtection="1">
      <alignment vertical="center"/>
      <protection/>
    </xf>
    <xf numFmtId="2" fontId="79" fillId="32" borderId="0" xfId="0" applyNumberFormat="1" applyFont="1" applyFill="1" applyBorder="1" applyAlignment="1" applyProtection="1">
      <alignment vertical="center"/>
      <protection/>
    </xf>
    <xf numFmtId="2" fontId="5" fillId="32" borderId="0" xfId="0" applyNumberFormat="1" applyFont="1" applyFill="1" applyBorder="1" applyAlignment="1" applyProtection="1">
      <alignment vertical="center"/>
      <protection/>
    </xf>
    <xf numFmtId="2" fontId="3" fillId="32" borderId="0" xfId="0" applyNumberFormat="1" applyFont="1" applyFill="1" applyBorder="1" applyAlignment="1" applyProtection="1">
      <alignment vertical="center"/>
      <protection/>
    </xf>
    <xf numFmtId="2" fontId="82" fillId="0" borderId="0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5" fillId="33" borderId="0" xfId="0" applyNumberFormat="1" applyFont="1" applyFill="1" applyBorder="1" applyAlignment="1" applyProtection="1">
      <alignment vertical="center"/>
      <protection/>
    </xf>
    <xf numFmtId="2" fontId="3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2" fontId="5" fillId="33" borderId="0" xfId="0" applyNumberFormat="1" applyFont="1" applyFill="1" applyBorder="1" applyAlignment="1" applyProtection="1">
      <alignment vertical="center"/>
      <protection/>
    </xf>
    <xf numFmtId="2" fontId="3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 textRotation="90"/>
      <protection/>
    </xf>
    <xf numFmtId="188" fontId="3" fillId="34" borderId="15" xfId="0" applyNumberFormat="1" applyFont="1" applyFill="1" applyBorder="1" applyAlignment="1" applyProtection="1">
      <alignment horizontal="center" vertical="center" wrapText="1"/>
      <protection/>
    </xf>
    <xf numFmtId="1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15" xfId="0" applyNumberFormat="1" applyFont="1" applyFill="1" applyBorder="1" applyAlignment="1" applyProtection="1">
      <alignment horizontal="center" vertical="center" textRotation="90" wrapText="1"/>
      <protection/>
    </xf>
    <xf numFmtId="19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89" fontId="31" fillId="34" borderId="18" xfId="0" applyNumberFormat="1" applyFont="1" applyFill="1" applyBorder="1" applyAlignment="1" applyProtection="1">
      <alignment horizontal="center" vertical="center" textRotation="90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 wrapText="1"/>
      <protection/>
    </xf>
    <xf numFmtId="1" fontId="3" fillId="34" borderId="19" xfId="0" applyNumberFormat="1" applyFont="1" applyFill="1" applyBorder="1" applyAlignment="1" applyProtection="1">
      <alignment horizontal="center" vertical="center"/>
      <protection/>
    </xf>
    <xf numFmtId="188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center" vertical="center" wrapText="1"/>
    </xf>
    <xf numFmtId="190" fontId="79" fillId="34" borderId="23" xfId="0" applyNumberFormat="1" applyFont="1" applyFill="1" applyBorder="1" applyAlignment="1" applyProtection="1">
      <alignment horizontal="center" vertical="center"/>
      <protection/>
    </xf>
    <xf numFmtId="190" fontId="3" fillId="34" borderId="23" xfId="0" applyNumberFormat="1" applyFont="1" applyFill="1" applyBorder="1" applyAlignment="1" applyProtection="1">
      <alignment horizontal="center" vertical="center"/>
      <protection/>
    </xf>
    <xf numFmtId="1" fontId="3" fillId="34" borderId="23" xfId="0" applyNumberFormat="1" applyFont="1" applyFill="1" applyBorder="1" applyAlignment="1" applyProtection="1">
      <alignment horizontal="center" vertical="center"/>
      <protection/>
    </xf>
    <xf numFmtId="1" fontId="3" fillId="34" borderId="24" xfId="0" applyNumberFormat="1" applyFont="1" applyFill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26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>
      <alignment vertical="center" wrapText="1"/>
    </xf>
    <xf numFmtId="1" fontId="3" fillId="34" borderId="29" xfId="0" applyNumberFormat="1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center" vertical="center" wrapText="1"/>
    </xf>
    <xf numFmtId="190" fontId="79" fillId="34" borderId="31" xfId="0" applyNumberFormat="1" applyFont="1" applyFill="1" applyBorder="1" applyAlignment="1" applyProtection="1">
      <alignment horizontal="center" vertical="center"/>
      <protection/>
    </xf>
    <xf numFmtId="1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1" fontId="3" fillId="34" borderId="33" xfId="0" applyNumberFormat="1" applyFont="1" applyFill="1" applyBorder="1" applyAlignment="1">
      <alignment horizontal="center" vertical="center" wrapText="1"/>
    </xf>
    <xf numFmtId="1" fontId="3" fillId="34" borderId="34" xfId="0" applyNumberFormat="1" applyFont="1" applyFill="1" applyBorder="1" applyAlignment="1">
      <alignment horizontal="center" vertical="center" wrapText="1"/>
    </xf>
    <xf numFmtId="1" fontId="3" fillId="34" borderId="35" xfId="0" applyNumberFormat="1" applyFont="1" applyFill="1" applyBorder="1" applyAlignment="1">
      <alignment horizontal="center" vertical="center" wrapText="1"/>
    </xf>
    <xf numFmtId="1" fontId="3" fillId="34" borderId="36" xfId="0" applyNumberFormat="1" applyFont="1" applyFill="1" applyBorder="1" applyAlignment="1">
      <alignment horizontal="center" vertical="center" wrapText="1"/>
    </xf>
    <xf numFmtId="1" fontId="3" fillId="34" borderId="37" xfId="0" applyNumberFormat="1" applyFont="1" applyFill="1" applyBorder="1" applyAlignment="1">
      <alignment horizontal="center" vertical="center" wrapText="1"/>
    </xf>
    <xf numFmtId="49" fontId="3" fillId="34" borderId="37" xfId="0" applyNumberFormat="1" applyFont="1" applyFill="1" applyBorder="1" applyAlignment="1">
      <alignment vertical="center" wrapText="1"/>
    </xf>
    <xf numFmtId="1" fontId="3" fillId="34" borderId="38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90" fontId="79" fillId="34" borderId="27" xfId="0" applyNumberFormat="1" applyFont="1" applyFill="1" applyBorder="1" applyAlignment="1" applyProtection="1">
      <alignment horizontal="center" vertical="center"/>
      <protection/>
    </xf>
    <xf numFmtId="1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4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vertical="center" wrapText="1"/>
    </xf>
    <xf numFmtId="188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79" fillId="34" borderId="10" xfId="0" applyNumberFormat="1" applyFont="1" applyFill="1" applyBorder="1" applyAlignment="1">
      <alignment horizontal="center" vertical="center" wrapText="1"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>
      <alignment vertical="center" wrapText="1"/>
    </xf>
    <xf numFmtId="1" fontId="3" fillId="34" borderId="43" xfId="0" applyNumberFormat="1" applyFont="1" applyFill="1" applyBorder="1" applyAlignment="1">
      <alignment horizontal="center" vertical="center" wrapText="1"/>
    </xf>
    <xf numFmtId="1" fontId="3" fillId="34" borderId="44" xfId="0" applyNumberFormat="1" applyFont="1" applyFill="1" applyBorder="1" applyAlignment="1">
      <alignment horizontal="center" vertical="center" wrapText="1"/>
    </xf>
    <xf numFmtId="1" fontId="3" fillId="34" borderId="45" xfId="0" applyNumberFormat="1" applyFont="1" applyFill="1" applyBorder="1" applyAlignment="1">
      <alignment horizontal="center" vertical="center" wrapText="1"/>
    </xf>
    <xf numFmtId="1" fontId="3" fillId="34" borderId="46" xfId="0" applyNumberFormat="1" applyFont="1" applyFill="1" applyBorder="1" applyAlignment="1">
      <alignment horizontal="center" vertical="center" wrapText="1"/>
    </xf>
    <xf numFmtId="1" fontId="3" fillId="34" borderId="47" xfId="0" applyNumberFormat="1" applyFont="1" applyFill="1" applyBorder="1" applyAlignment="1">
      <alignment horizontal="center" vertical="center" wrapText="1"/>
    </xf>
    <xf numFmtId="1" fontId="3" fillId="34" borderId="48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190" fontId="6" fillId="34" borderId="19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49" fontId="80" fillId="34" borderId="10" xfId="0" applyNumberFormat="1" applyFont="1" applyFill="1" applyBorder="1" applyAlignment="1" applyProtection="1">
      <alignment horizontal="center" vertical="center"/>
      <protection/>
    </xf>
    <xf numFmtId="49" fontId="80" fillId="34" borderId="49" xfId="0" applyNumberFormat="1" applyFont="1" applyFill="1" applyBorder="1" applyAlignment="1">
      <alignment vertical="center" wrapText="1"/>
    </xf>
    <xf numFmtId="1" fontId="80" fillId="34" borderId="16" xfId="0" applyNumberFormat="1" applyFont="1" applyFill="1" applyBorder="1" applyAlignment="1">
      <alignment horizontal="center" vertical="center"/>
    </xf>
    <xf numFmtId="1" fontId="80" fillId="34" borderId="17" xfId="0" applyNumberFormat="1" applyFont="1" applyFill="1" applyBorder="1" applyAlignment="1">
      <alignment horizontal="center" vertical="center"/>
    </xf>
    <xf numFmtId="190" fontId="80" fillId="34" borderId="17" xfId="0" applyNumberFormat="1" applyFont="1" applyFill="1" applyBorder="1" applyAlignment="1" applyProtection="1">
      <alignment horizontal="center" vertical="center"/>
      <protection/>
    </xf>
    <xf numFmtId="1" fontId="80" fillId="34" borderId="17" xfId="0" applyNumberFormat="1" applyFont="1" applyFill="1" applyBorder="1" applyAlignment="1" applyProtection="1">
      <alignment horizontal="center" vertical="center"/>
      <protection/>
    </xf>
    <xf numFmtId="1" fontId="80" fillId="34" borderId="11" xfId="0" applyNumberFormat="1" applyFont="1" applyFill="1" applyBorder="1" applyAlignment="1">
      <alignment horizontal="center" vertical="center"/>
    </xf>
    <xf numFmtId="49" fontId="80" fillId="34" borderId="18" xfId="0" applyNumberFormat="1" applyFont="1" applyFill="1" applyBorder="1" applyAlignment="1">
      <alignment horizontal="center" vertical="center" wrapText="1"/>
    </xf>
    <xf numFmtId="49" fontId="80" fillId="34" borderId="50" xfId="0" applyNumberFormat="1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4" borderId="50" xfId="0" applyFont="1" applyFill="1" applyBorder="1" applyAlignment="1">
      <alignment horizontal="center" vertical="center" wrapText="1"/>
    </xf>
    <xf numFmtId="49" fontId="80" fillId="34" borderId="16" xfId="0" applyNumberFormat="1" applyFont="1" applyFill="1" applyBorder="1" applyAlignment="1">
      <alignment horizontal="center" vertical="center" wrapText="1"/>
    </xf>
    <xf numFmtId="49" fontId="80" fillId="34" borderId="0" xfId="0" applyNumberFormat="1" applyFont="1" applyFill="1" applyBorder="1" applyAlignment="1">
      <alignment horizontal="center" vertical="center" wrapText="1"/>
    </xf>
    <xf numFmtId="49" fontId="80" fillId="34" borderId="51" xfId="0" applyNumberFormat="1" applyFont="1" applyFill="1" applyBorder="1" applyAlignment="1">
      <alignment horizontal="center" vertical="center" wrapText="1"/>
    </xf>
    <xf numFmtId="49" fontId="80" fillId="34" borderId="21" xfId="0" applyNumberFormat="1" applyFont="1" applyFill="1" applyBorder="1" applyAlignment="1">
      <alignment horizontal="center" vertical="center" wrapText="1"/>
    </xf>
    <xf numFmtId="49" fontId="80" fillId="34" borderId="24" xfId="0" applyNumberFormat="1" applyFont="1" applyFill="1" applyBorder="1" applyAlignment="1">
      <alignment horizontal="center" vertical="center" wrapText="1"/>
    </xf>
    <xf numFmtId="49" fontId="83" fillId="34" borderId="10" xfId="0" applyNumberFormat="1" applyFont="1" applyFill="1" applyBorder="1" applyAlignment="1" applyProtection="1">
      <alignment horizontal="center" vertical="center"/>
      <protection/>
    </xf>
    <xf numFmtId="49" fontId="83" fillId="34" borderId="37" xfId="0" applyNumberFormat="1" applyFont="1" applyFill="1" applyBorder="1" applyAlignment="1">
      <alignment vertical="center" wrapText="1"/>
    </xf>
    <xf numFmtId="1" fontId="83" fillId="34" borderId="38" xfId="0" applyNumberFormat="1" applyFont="1" applyFill="1" applyBorder="1" applyAlignment="1">
      <alignment horizontal="center" vertical="center"/>
    </xf>
    <xf numFmtId="1" fontId="83" fillId="34" borderId="10" xfId="0" applyNumberFormat="1" applyFont="1" applyFill="1" applyBorder="1" applyAlignment="1">
      <alignment horizontal="center" vertical="center" wrapText="1"/>
    </xf>
    <xf numFmtId="1" fontId="83" fillId="34" borderId="10" xfId="0" applyNumberFormat="1" applyFont="1" applyFill="1" applyBorder="1" applyAlignment="1">
      <alignment horizontal="center" vertical="center"/>
    </xf>
    <xf numFmtId="190" fontId="83" fillId="34" borderId="10" xfId="0" applyNumberFormat="1" applyFont="1" applyFill="1" applyBorder="1" applyAlignment="1" applyProtection="1">
      <alignment horizontal="center" vertical="center"/>
      <protection/>
    </xf>
    <xf numFmtId="189" fontId="83" fillId="34" borderId="10" xfId="0" applyNumberFormat="1" applyFont="1" applyFill="1" applyBorder="1" applyAlignment="1" applyProtection="1">
      <alignment horizontal="center" vertical="center"/>
      <protection/>
    </xf>
    <xf numFmtId="1" fontId="83" fillId="34" borderId="10" xfId="0" applyNumberFormat="1" applyFont="1" applyFill="1" applyBorder="1" applyAlignment="1" applyProtection="1">
      <alignment horizontal="center" vertical="center"/>
      <protection/>
    </xf>
    <xf numFmtId="1" fontId="83" fillId="34" borderId="11" xfId="0" applyNumberFormat="1" applyFont="1" applyFill="1" applyBorder="1" applyAlignment="1">
      <alignment horizontal="center" vertical="center"/>
    </xf>
    <xf numFmtId="49" fontId="83" fillId="34" borderId="36" xfId="0" applyNumberFormat="1" applyFont="1" applyFill="1" applyBorder="1" applyAlignment="1">
      <alignment horizontal="center" vertical="center" wrapText="1"/>
    </xf>
    <xf numFmtId="49" fontId="83" fillId="34" borderId="39" xfId="0" applyNumberFormat="1" applyFont="1" applyFill="1" applyBorder="1" applyAlignment="1">
      <alignment horizontal="center" vertical="center" wrapText="1"/>
    </xf>
    <xf numFmtId="0" fontId="83" fillId="34" borderId="38" xfId="0" applyFont="1" applyFill="1" applyBorder="1" applyAlignment="1">
      <alignment horizontal="center" vertical="center" wrapText="1"/>
    </xf>
    <xf numFmtId="0" fontId="83" fillId="34" borderId="36" xfId="0" applyFont="1" applyFill="1" applyBorder="1" applyAlignment="1">
      <alignment horizontal="center" vertical="center" wrapText="1"/>
    </xf>
    <xf numFmtId="0" fontId="83" fillId="34" borderId="39" xfId="0" applyFont="1" applyFill="1" applyBorder="1" applyAlignment="1">
      <alignment horizontal="center" vertical="center" wrapText="1"/>
    </xf>
    <xf numFmtId="49" fontId="83" fillId="34" borderId="38" xfId="0" applyNumberFormat="1" applyFont="1" applyFill="1" applyBorder="1" applyAlignment="1">
      <alignment horizontal="center" vertical="center" wrapText="1"/>
    </xf>
    <xf numFmtId="49" fontId="83" fillId="34" borderId="40" xfId="0" applyNumberFormat="1" applyFont="1" applyFill="1" applyBorder="1" applyAlignment="1">
      <alignment horizontal="center" vertical="center" wrapText="1"/>
    </xf>
    <xf numFmtId="49" fontId="83" fillId="34" borderId="52" xfId="0" applyNumberFormat="1" applyFont="1" applyFill="1" applyBorder="1" applyAlignment="1">
      <alignment horizontal="center" vertical="center" wrapText="1"/>
    </xf>
    <xf numFmtId="49" fontId="83" fillId="34" borderId="37" xfId="0" applyNumberFormat="1" applyFont="1" applyFill="1" applyBorder="1" applyAlignment="1">
      <alignment horizontal="center" vertical="center" wrapText="1"/>
    </xf>
    <xf numFmtId="49" fontId="83" fillId="34" borderId="43" xfId="0" applyNumberFormat="1" applyFont="1" applyFill="1" applyBorder="1" applyAlignment="1">
      <alignment horizontal="center" vertical="center" wrapText="1"/>
    </xf>
    <xf numFmtId="49" fontId="83" fillId="34" borderId="44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37" xfId="0" applyNumberFormat="1" applyFont="1" applyFill="1" applyBorder="1" applyAlignment="1">
      <alignment vertical="center" wrapText="1"/>
    </xf>
    <xf numFmtId="1" fontId="6" fillId="34" borderId="38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90" fontId="80" fillId="34" borderId="10" xfId="0" applyNumberFormat="1" applyFont="1" applyFill="1" applyBorder="1" applyAlignment="1" applyProtection="1">
      <alignment horizontal="center" vertical="center"/>
      <protection/>
    </xf>
    <xf numFmtId="190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4" borderId="39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34" borderId="52" xfId="0" applyNumberFormat="1" applyFont="1" applyFill="1" applyBorder="1" applyAlignment="1">
      <alignment horizontal="center" vertical="center" wrapText="1"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190" fontId="79" fillId="34" borderId="10" xfId="0" applyNumberFormat="1" applyFont="1" applyFill="1" applyBorder="1" applyAlignment="1" applyProtection="1">
      <alignment horizontal="center" vertical="center"/>
      <protection/>
    </xf>
    <xf numFmtId="189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49" fontId="6" fillId="34" borderId="37" xfId="0" applyNumberFormat="1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89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6" xfId="0" applyNumberFormat="1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>
      <alignment horizontal="center" vertical="center" wrapText="1"/>
    </xf>
    <xf numFmtId="49" fontId="79" fillId="34" borderId="10" xfId="0" applyNumberFormat="1" applyFont="1" applyFill="1" applyBorder="1" applyAlignment="1" applyProtection="1">
      <alignment horizontal="center" vertical="center"/>
      <protection/>
    </xf>
    <xf numFmtId="49" fontId="79" fillId="34" borderId="37" xfId="0" applyNumberFormat="1" applyFont="1" applyFill="1" applyBorder="1" applyAlignment="1">
      <alignment vertical="center" wrapText="1"/>
    </xf>
    <xf numFmtId="1" fontId="79" fillId="34" borderId="38" xfId="0" applyNumberFormat="1" applyFont="1" applyFill="1" applyBorder="1" applyAlignment="1">
      <alignment horizontal="center" vertical="center" wrapText="1"/>
    </xf>
    <xf numFmtId="190" fontId="79" fillId="34" borderId="10" xfId="0" applyNumberFormat="1" applyFont="1" applyFill="1" applyBorder="1" applyAlignment="1" applyProtection="1">
      <alignment horizontal="center" vertical="center"/>
      <protection/>
    </xf>
    <xf numFmtId="189" fontId="79" fillId="34" borderId="10" xfId="0" applyNumberFormat="1" applyFont="1" applyFill="1" applyBorder="1" applyAlignment="1" applyProtection="1">
      <alignment horizontal="center" vertical="center"/>
      <protection/>
    </xf>
    <xf numFmtId="1" fontId="79" fillId="34" borderId="10" xfId="0" applyNumberFormat="1" applyFont="1" applyFill="1" applyBorder="1" applyAlignment="1" applyProtection="1">
      <alignment horizontal="center" vertical="center"/>
      <protection/>
    </xf>
    <xf numFmtId="1" fontId="79" fillId="34" borderId="11" xfId="0" applyNumberFormat="1" applyFont="1" applyFill="1" applyBorder="1" applyAlignment="1">
      <alignment horizontal="center" vertical="center"/>
    </xf>
    <xf numFmtId="49" fontId="79" fillId="34" borderId="36" xfId="0" applyNumberFormat="1" applyFont="1" applyFill="1" applyBorder="1" applyAlignment="1">
      <alignment horizontal="center" vertical="center" wrapText="1"/>
    </xf>
    <xf numFmtId="49" fontId="79" fillId="34" borderId="39" xfId="0" applyNumberFormat="1" applyFont="1" applyFill="1" applyBorder="1" applyAlignment="1">
      <alignment horizontal="center" vertical="center" wrapText="1"/>
    </xf>
    <xf numFmtId="0" fontId="79" fillId="34" borderId="39" xfId="0" applyNumberFormat="1" applyFont="1" applyFill="1" applyBorder="1" applyAlignment="1">
      <alignment horizontal="center" vertical="center" wrapText="1"/>
    </xf>
    <xf numFmtId="188" fontId="79" fillId="34" borderId="0" xfId="0" applyNumberFormat="1" applyFont="1" applyFill="1" applyBorder="1" applyAlignment="1" applyProtection="1">
      <alignment vertical="center"/>
      <protection/>
    </xf>
    <xf numFmtId="49" fontId="79" fillId="34" borderId="38" xfId="0" applyNumberFormat="1" applyFont="1" applyFill="1" applyBorder="1" applyAlignment="1">
      <alignment horizontal="center" vertical="center" wrapText="1"/>
    </xf>
    <xf numFmtId="49" fontId="79" fillId="34" borderId="40" xfId="0" applyNumberFormat="1" applyFont="1" applyFill="1" applyBorder="1" applyAlignment="1">
      <alignment horizontal="center" vertical="center" wrapText="1"/>
    </xf>
    <xf numFmtId="49" fontId="79" fillId="34" borderId="52" xfId="0" applyNumberFormat="1" applyFont="1" applyFill="1" applyBorder="1" applyAlignment="1">
      <alignment horizontal="center" vertical="center" wrapText="1"/>
    </xf>
    <xf numFmtId="49" fontId="79" fillId="34" borderId="37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" fontId="80" fillId="34" borderId="38" xfId="0" applyNumberFormat="1" applyFont="1" applyFill="1" applyBorder="1" applyAlignment="1">
      <alignment horizontal="center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43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44" xfId="0" applyNumberFormat="1" applyFont="1" applyFill="1" applyBorder="1" applyAlignment="1">
      <alignment horizontal="center" vertical="center" wrapText="1"/>
    </xf>
    <xf numFmtId="49" fontId="3" fillId="34" borderId="46" xfId="0" applyNumberFormat="1" applyFont="1" applyFill="1" applyBorder="1" applyAlignment="1">
      <alignment horizontal="center" vertical="center" wrapText="1"/>
    </xf>
    <xf numFmtId="49" fontId="3" fillId="34" borderId="53" xfId="0" applyNumberFormat="1" applyFont="1" applyFill="1" applyBorder="1" applyAlignment="1">
      <alignment horizontal="center" vertical="center" wrapText="1"/>
    </xf>
    <xf numFmtId="49" fontId="3" fillId="34" borderId="47" xfId="0" applyNumberFormat="1" applyFont="1" applyFill="1" applyBorder="1" applyAlignment="1">
      <alignment horizontal="center" vertical="center" wrapText="1"/>
    </xf>
    <xf numFmtId="1" fontId="6" fillId="34" borderId="48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90" fontId="6" fillId="34" borderId="19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49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190" fontId="80" fillId="34" borderId="10" xfId="0" applyNumberFormat="1" applyFont="1" applyFill="1" applyBorder="1" applyAlignment="1">
      <alignment horizontal="center" vertical="center"/>
    </xf>
    <xf numFmtId="190" fontId="6" fillId="34" borderId="10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54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49" fontId="3" fillId="34" borderId="10" xfId="54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190" fontId="79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>
      <alignment horizontal="center" vertical="center" wrapText="1"/>
    </xf>
    <xf numFmtId="49" fontId="3" fillId="34" borderId="27" xfId="54" applyNumberFormat="1" applyFont="1" applyFill="1" applyBorder="1" applyAlignment="1">
      <alignment horizontal="center" vertical="center" wrapText="1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49" fontId="6" fillId="34" borderId="27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vertical="center" wrapText="1"/>
    </xf>
    <xf numFmtId="1" fontId="6" fillId="34" borderId="30" xfId="0" applyNumberFormat="1" applyFont="1" applyFill="1" applyBorder="1" applyAlignment="1" applyProtection="1">
      <alignment horizontal="center" vertical="center"/>
      <protection/>
    </xf>
    <xf numFmtId="1" fontId="6" fillId="34" borderId="30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91" fontId="80" fillId="34" borderId="10" xfId="0" applyNumberFormat="1" applyFont="1" applyFill="1" applyBorder="1" applyAlignment="1" applyProtection="1">
      <alignment horizontal="center" vertical="center"/>
      <protection/>
    </xf>
    <xf numFmtId="191" fontId="6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91" fontId="79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3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 vertical="center"/>
    </xf>
    <xf numFmtId="1" fontId="3" fillId="34" borderId="38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vertical="center"/>
    </xf>
    <xf numFmtId="0" fontId="28" fillId="34" borderId="37" xfId="0" applyNumberFormat="1" applyFont="1" applyFill="1" applyBorder="1" applyAlignment="1" applyProtection="1">
      <alignment horizontal="center" vertical="center"/>
      <protection/>
    </xf>
    <xf numFmtId="1" fontId="80" fillId="34" borderId="10" xfId="0" applyNumberFormat="1" applyFont="1" applyFill="1" applyBorder="1" applyAlignment="1">
      <alignment horizontal="center" vertical="center" wrapText="1"/>
    </xf>
    <xf numFmtId="1" fontId="6" fillId="34" borderId="3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 applyProtection="1">
      <alignment horizontal="center" vertical="center"/>
      <protection/>
    </xf>
    <xf numFmtId="191" fontId="7" fillId="34" borderId="10" xfId="0" applyNumberFormat="1" applyFont="1" applyFill="1" applyBorder="1" applyAlignment="1" applyProtection="1">
      <alignment horizontal="center" vertical="center"/>
      <protection/>
    </xf>
    <xf numFmtId="49" fontId="80" fillId="34" borderId="27" xfId="54" applyNumberFormat="1" applyFont="1" applyFill="1" applyBorder="1" applyAlignment="1">
      <alignment horizontal="center" vertical="center" wrapText="1"/>
      <protection/>
    </xf>
    <xf numFmtId="0" fontId="80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188" fontId="80" fillId="34" borderId="10" xfId="0" applyNumberFormat="1" applyFont="1" applyFill="1" applyBorder="1" applyAlignment="1" applyProtection="1">
      <alignment vertical="center"/>
      <protection/>
    </xf>
    <xf numFmtId="191" fontId="81" fillId="34" borderId="10" xfId="0" applyNumberFormat="1" applyFont="1" applyFill="1" applyBorder="1" applyAlignment="1" applyProtection="1">
      <alignment horizontal="center" vertical="center"/>
      <protection/>
    </xf>
    <xf numFmtId="189" fontId="80" fillId="34" borderId="10" xfId="0" applyNumberFormat="1" applyFont="1" applyFill="1" applyBorder="1" applyAlignment="1" applyProtection="1">
      <alignment horizontal="center" vertical="center"/>
      <protection/>
    </xf>
    <xf numFmtId="49" fontId="79" fillId="34" borderId="36" xfId="0" applyNumberFormat="1" applyFont="1" applyFill="1" applyBorder="1" applyAlignment="1">
      <alignment horizontal="center" vertical="center" wrapText="1"/>
    </xf>
    <xf numFmtId="49" fontId="79" fillId="34" borderId="37" xfId="0" applyNumberFormat="1" applyFont="1" applyFill="1" applyBorder="1" applyAlignment="1">
      <alignment horizontal="center" vertical="center" wrapText="1"/>
    </xf>
    <xf numFmtId="49" fontId="79" fillId="34" borderId="11" xfId="0" applyNumberFormat="1" applyFont="1" applyFill="1" applyBorder="1" applyAlignment="1">
      <alignment horizontal="center" vertical="center" wrapText="1"/>
    </xf>
    <xf numFmtId="1" fontId="79" fillId="34" borderId="36" xfId="0" applyNumberFormat="1" applyFont="1" applyFill="1" applyBorder="1" applyAlignment="1">
      <alignment horizontal="center" vertical="center" wrapText="1"/>
    </xf>
    <xf numFmtId="1" fontId="79" fillId="34" borderId="37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 applyProtection="1">
      <alignment vertical="center"/>
      <protection/>
    </xf>
    <xf numFmtId="0" fontId="80" fillId="34" borderId="11" xfId="0" applyFont="1" applyFill="1" applyBorder="1" applyAlignment="1">
      <alignment horizontal="left" vertical="center" wrapText="1"/>
    </xf>
    <xf numFmtId="1" fontId="80" fillId="34" borderId="10" xfId="0" applyNumberFormat="1" applyFont="1" applyFill="1" applyBorder="1" applyAlignment="1">
      <alignment horizontal="center" vertical="center"/>
    </xf>
    <xf numFmtId="49" fontId="79" fillId="34" borderId="38" xfId="0" applyNumberFormat="1" applyFont="1" applyFill="1" applyBorder="1" applyAlignment="1">
      <alignment horizontal="center" vertical="center" wrapText="1"/>
    </xf>
    <xf numFmtId="1" fontId="79" fillId="34" borderId="43" xfId="0" applyNumberFormat="1" applyFont="1" applyFill="1" applyBorder="1" applyAlignment="1">
      <alignment horizontal="center" vertical="center" wrapText="1"/>
    </xf>
    <xf numFmtId="1" fontId="79" fillId="34" borderId="47" xfId="0" applyNumberFormat="1" applyFont="1" applyFill="1" applyBorder="1" applyAlignment="1">
      <alignment horizontal="center" vertical="center" wrapText="1"/>
    </xf>
    <xf numFmtId="49" fontId="79" fillId="34" borderId="47" xfId="0" applyNumberFormat="1" applyFont="1" applyFill="1" applyBorder="1" applyAlignment="1">
      <alignment horizontal="center" vertical="center" wrapText="1"/>
    </xf>
    <xf numFmtId="49" fontId="79" fillId="34" borderId="27" xfId="54" applyNumberFormat="1" applyFont="1" applyFill="1" applyBorder="1" applyAlignment="1">
      <alignment horizontal="center" vertical="center" wrapText="1"/>
      <protection/>
    </xf>
    <xf numFmtId="0" fontId="79" fillId="34" borderId="10" xfId="0" applyFont="1" applyFill="1" applyBorder="1" applyAlignment="1">
      <alignment vertical="justify" wrapText="1"/>
    </xf>
    <xf numFmtId="1" fontId="79" fillId="34" borderId="38" xfId="0" applyNumberFormat="1" applyFont="1" applyFill="1" applyBorder="1" applyAlignment="1">
      <alignment horizontal="center" vertical="center" wrapText="1"/>
    </xf>
    <xf numFmtId="1" fontId="79" fillId="34" borderId="10" xfId="0" applyNumberFormat="1" applyFont="1" applyFill="1" applyBorder="1" applyAlignment="1">
      <alignment horizontal="center" vertical="center" wrapText="1"/>
    </xf>
    <xf numFmtId="190" fontId="79" fillId="34" borderId="10" xfId="0" applyNumberFormat="1" applyFont="1" applyFill="1" applyBorder="1" applyAlignment="1">
      <alignment horizontal="center" vertical="center" wrapText="1"/>
    </xf>
    <xf numFmtId="189" fontId="79" fillId="34" borderId="10" xfId="0" applyNumberFormat="1" applyFont="1" applyFill="1" applyBorder="1" applyAlignment="1" applyProtection="1">
      <alignment horizontal="center" vertical="center"/>
      <protection/>
    </xf>
    <xf numFmtId="1" fontId="79" fillId="34" borderId="10" xfId="0" applyNumberFormat="1" applyFont="1" applyFill="1" applyBorder="1" applyAlignment="1" applyProtection="1">
      <alignment horizontal="center" vertical="center"/>
      <protection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36" xfId="0" applyNumberFormat="1" applyFont="1" applyFill="1" applyBorder="1" applyAlignment="1">
      <alignment horizontal="center" vertical="center" wrapText="1"/>
    </xf>
    <xf numFmtId="0" fontId="79" fillId="34" borderId="37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 applyProtection="1">
      <alignment vertical="center"/>
      <protection/>
    </xf>
    <xf numFmtId="1" fontId="79" fillId="34" borderId="36" xfId="0" applyNumberFormat="1" applyFont="1" applyFill="1" applyBorder="1" applyAlignment="1">
      <alignment horizontal="center" vertical="center" wrapText="1"/>
    </xf>
    <xf numFmtId="190" fontId="80" fillId="34" borderId="10" xfId="0" applyNumberFormat="1" applyFont="1" applyFill="1" applyBorder="1" applyAlignment="1">
      <alignment horizontal="center" vertical="center" wrapText="1"/>
    </xf>
    <xf numFmtId="0" fontId="81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90" fontId="6" fillId="34" borderId="10" xfId="0" applyNumberFormat="1" applyFont="1" applyFill="1" applyBorder="1" applyAlignment="1">
      <alignment horizontal="center" vertical="center" wrapText="1"/>
    </xf>
    <xf numFmtId="49" fontId="6" fillId="34" borderId="52" xfId="54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49" fontId="3" fillId="34" borderId="52" xfId="54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vertical="center" wrapText="1"/>
    </xf>
    <xf numFmtId="0" fontId="5" fillId="34" borderId="55" xfId="0" applyFont="1" applyFill="1" applyBorder="1" applyAlignment="1">
      <alignment horizontal="center" vertical="center" wrapText="1"/>
    </xf>
    <xf numFmtId="1" fontId="6" fillId="34" borderId="48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90" fontId="6" fillId="34" borderId="10" xfId="0" applyNumberFormat="1" applyFont="1" applyFill="1" applyBorder="1" applyAlignment="1">
      <alignment horizontal="center" vertical="center" wrapText="1"/>
    </xf>
    <xf numFmtId="49" fontId="6" fillId="34" borderId="38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188" fontId="5" fillId="34" borderId="10" xfId="0" applyNumberFormat="1" applyFont="1" applyFill="1" applyBorder="1" applyAlignment="1" applyProtection="1">
      <alignment horizontal="center" vertical="center"/>
      <protection/>
    </xf>
    <xf numFmtId="190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0" fontId="3" fillId="34" borderId="40" xfId="54" applyFont="1" applyFill="1" applyBorder="1" applyAlignment="1">
      <alignment horizontal="left" vertical="center" wrapText="1"/>
      <protection/>
    </xf>
    <xf numFmtId="188" fontId="3" fillId="34" borderId="10" xfId="0" applyNumberFormat="1" applyFont="1" applyFill="1" applyBorder="1" applyAlignment="1" applyProtection="1">
      <alignment vertical="center"/>
      <protection/>
    </xf>
    <xf numFmtId="1" fontId="3" fillId="34" borderId="56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0" fontId="6" fillId="34" borderId="57" xfId="0" applyNumberFormat="1" applyFont="1" applyFill="1" applyBorder="1" applyAlignment="1" applyProtection="1">
      <alignment horizontal="right" vertical="center"/>
      <protection/>
    </xf>
    <xf numFmtId="0" fontId="6" fillId="34" borderId="58" xfId="0" applyNumberFormat="1" applyFont="1" applyFill="1" applyBorder="1" applyAlignment="1" applyProtection="1">
      <alignment horizontal="right" vertical="center"/>
      <protection/>
    </xf>
    <xf numFmtId="1" fontId="3" fillId="34" borderId="59" xfId="0" applyNumberFormat="1" applyFont="1" applyFill="1" applyBorder="1" applyAlignment="1">
      <alignment horizontal="center" vertical="center" wrapText="1"/>
    </xf>
    <xf numFmtId="190" fontId="6" fillId="34" borderId="59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>
      <alignment horizontal="left" vertical="center" wrapText="1"/>
    </xf>
    <xf numFmtId="1" fontId="3" fillId="34" borderId="29" xfId="0" applyNumberFormat="1" applyFont="1" applyFill="1" applyBorder="1" applyAlignment="1">
      <alignment horizontal="center" vertical="center" wrapText="1"/>
    </xf>
    <xf numFmtId="190" fontId="79" fillId="34" borderId="30" xfId="0" applyNumberFormat="1" applyFont="1" applyFill="1" applyBorder="1" applyAlignment="1">
      <alignment horizontal="center" vertical="center" wrapText="1"/>
    </xf>
    <xf numFmtId="190" fontId="3" fillId="34" borderId="30" xfId="0" applyNumberFormat="1" applyFont="1" applyFill="1" applyBorder="1" applyAlignment="1">
      <alignment horizontal="center" vertical="center" wrapText="1"/>
    </xf>
    <xf numFmtId="190" fontId="3" fillId="34" borderId="56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43" xfId="0" applyNumberFormat="1" applyFont="1" applyFill="1" applyBorder="1" applyAlignment="1" applyProtection="1">
      <alignment horizontal="center" vertical="center"/>
      <protection/>
    </xf>
    <xf numFmtId="0" fontId="3" fillId="34" borderId="47" xfId="0" applyNumberFormat="1" applyFont="1" applyFill="1" applyBorder="1" applyAlignment="1" applyProtection="1">
      <alignment horizontal="left" vertical="center" wrapText="1"/>
      <protection/>
    </xf>
    <xf numFmtId="1" fontId="3" fillId="34" borderId="45" xfId="0" applyNumberFormat="1" applyFont="1" applyFill="1" applyBorder="1" applyAlignment="1">
      <alignment horizontal="center" vertical="center" wrapText="1"/>
    </xf>
    <xf numFmtId="1" fontId="3" fillId="34" borderId="55" xfId="0" applyNumberFormat="1" applyFont="1" applyFill="1" applyBorder="1" applyAlignment="1">
      <alignment horizontal="center" vertical="center" wrapText="1"/>
    </xf>
    <xf numFmtId="190" fontId="79" fillId="34" borderId="55" xfId="0" applyNumberFormat="1" applyFont="1" applyFill="1" applyBorder="1" applyAlignment="1">
      <alignment horizontal="center" vertical="center" wrapText="1"/>
    </xf>
    <xf numFmtId="190" fontId="3" fillId="34" borderId="55" xfId="0" applyNumberFormat="1" applyFont="1" applyFill="1" applyBorder="1" applyAlignment="1">
      <alignment horizontal="center" vertical="center" wrapText="1"/>
    </xf>
    <xf numFmtId="190" fontId="3" fillId="34" borderId="60" xfId="0" applyNumberFormat="1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47" xfId="0" applyNumberFormat="1" applyFont="1" applyFill="1" applyBorder="1" applyAlignment="1">
      <alignment horizontal="center" vertical="center" wrapText="1"/>
    </xf>
    <xf numFmtId="49" fontId="6" fillId="34" borderId="47" xfId="0" applyNumberFormat="1" applyFont="1" applyFill="1" applyBorder="1" applyAlignment="1">
      <alignment horizontal="center" vertical="center" wrapText="1"/>
    </xf>
    <xf numFmtId="0" fontId="6" fillId="34" borderId="61" xfId="0" applyNumberFormat="1" applyFont="1" applyFill="1" applyBorder="1" applyAlignment="1" applyProtection="1">
      <alignment horizontal="right" vertical="center"/>
      <protection/>
    </xf>
    <xf numFmtId="0" fontId="6" fillId="34" borderId="62" xfId="0" applyNumberFormat="1" applyFont="1" applyFill="1" applyBorder="1" applyAlignment="1" applyProtection="1">
      <alignment horizontal="right" vertical="center"/>
      <protection/>
    </xf>
    <xf numFmtId="1" fontId="6" fillId="34" borderId="63" xfId="0" applyNumberFormat="1" applyFont="1" applyFill="1" applyBorder="1" applyAlignment="1" applyProtection="1">
      <alignment vertical="center"/>
      <protection/>
    </xf>
    <xf numFmtId="1" fontId="3" fillId="34" borderId="64" xfId="0" applyNumberFormat="1" applyFont="1" applyFill="1" applyBorder="1" applyAlignment="1">
      <alignment horizontal="center" vertical="center" wrapText="1"/>
    </xf>
    <xf numFmtId="190" fontId="6" fillId="34" borderId="64" xfId="0" applyNumberFormat="1" applyFont="1" applyFill="1" applyBorder="1" applyAlignment="1">
      <alignment horizontal="center" vertical="center" wrapText="1"/>
    </xf>
    <xf numFmtId="1" fontId="6" fillId="34" borderId="64" xfId="0" applyNumberFormat="1" applyFont="1" applyFill="1" applyBorder="1" applyAlignment="1">
      <alignment horizontal="center" vertical="center" wrapText="1"/>
    </xf>
    <xf numFmtId="0" fontId="6" fillId="34" borderId="65" xfId="0" applyNumberFormat="1" applyFont="1" applyFill="1" applyBorder="1" applyAlignment="1" applyProtection="1">
      <alignment horizontal="right" vertical="center"/>
      <protection/>
    </xf>
    <xf numFmtId="1" fontId="6" fillId="34" borderId="63" xfId="0" applyNumberFormat="1" applyFont="1" applyFill="1" applyBorder="1" applyAlignment="1" applyProtection="1">
      <alignment horizontal="right" vertical="center"/>
      <protection/>
    </xf>
    <xf numFmtId="1" fontId="3" fillId="34" borderId="61" xfId="0" applyNumberFormat="1" applyFont="1" applyFill="1" applyBorder="1" applyAlignment="1">
      <alignment horizontal="center" wrapText="1"/>
    </xf>
    <xf numFmtId="1" fontId="3" fillId="34" borderId="65" xfId="0" applyNumberFormat="1" applyFont="1" applyFill="1" applyBorder="1" applyAlignment="1">
      <alignment horizontal="center" wrapText="1"/>
    </xf>
    <xf numFmtId="1" fontId="12" fillId="34" borderId="61" xfId="0" applyNumberFormat="1" applyFont="1" applyFill="1" applyBorder="1" applyAlignment="1">
      <alignment horizontal="center" wrapText="1"/>
    </xf>
    <xf numFmtId="1" fontId="12" fillId="34" borderId="65" xfId="0" applyNumberFormat="1" applyFont="1" applyFill="1" applyBorder="1" applyAlignment="1">
      <alignment horizontal="center" wrapText="1"/>
    </xf>
    <xf numFmtId="1" fontId="3" fillId="34" borderId="18" xfId="0" applyNumberFormat="1" applyFont="1" applyFill="1" applyBorder="1" applyAlignment="1">
      <alignment horizontal="center" wrapText="1"/>
    </xf>
    <xf numFmtId="1" fontId="3" fillId="34" borderId="49" xfId="0" applyNumberFormat="1" applyFont="1" applyFill="1" applyBorder="1" applyAlignment="1">
      <alignment horizontal="center" wrapText="1"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left" vertical="center" wrapText="1"/>
    </xf>
    <xf numFmtId="1" fontId="3" fillId="34" borderId="0" xfId="0" applyNumberFormat="1" applyFont="1" applyFill="1" applyBorder="1" applyAlignment="1">
      <alignment horizontal="center" wrapText="1"/>
    </xf>
    <xf numFmtId="1" fontId="3" fillId="34" borderId="0" xfId="0" applyNumberFormat="1" applyFont="1" applyFill="1" applyBorder="1" applyAlignment="1">
      <alignment horizontal="left" wrapText="1"/>
    </xf>
    <xf numFmtId="190" fontId="3" fillId="34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wrapText="1"/>
    </xf>
    <xf numFmtId="188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>
      <alignment horizontal="center" wrapText="1"/>
    </xf>
    <xf numFmtId="188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>
      <alignment horizontal="left" vertical="center" wrapText="1"/>
    </xf>
    <xf numFmtId="1" fontId="9" fillId="34" borderId="0" xfId="0" applyNumberFormat="1" applyFont="1" applyFill="1" applyBorder="1" applyAlignment="1">
      <alignment horizontal="center" wrapText="1"/>
    </xf>
    <xf numFmtId="1" fontId="9" fillId="34" borderId="0" xfId="0" applyNumberFormat="1" applyFont="1" applyFill="1" applyBorder="1" applyAlignment="1">
      <alignment horizontal="left" wrapText="1"/>
    </xf>
    <xf numFmtId="190" fontId="9" fillId="34" borderId="0" xfId="0" applyNumberFormat="1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188" fontId="9" fillId="34" borderId="0" xfId="0" applyNumberFormat="1" applyFont="1" applyFill="1" applyBorder="1" applyAlignment="1" applyProtection="1">
      <alignment vertical="center"/>
      <protection/>
    </xf>
    <xf numFmtId="1" fontId="9" fillId="34" borderId="0" xfId="0" applyNumberFormat="1" applyFont="1" applyFill="1" applyBorder="1" applyAlignment="1">
      <alignment horizontal="left" vertical="center" wrapText="1"/>
    </xf>
    <xf numFmtId="188" fontId="9" fillId="34" borderId="0" xfId="0" applyNumberFormat="1" applyFont="1" applyFill="1" applyBorder="1" applyAlignment="1" applyProtection="1">
      <alignment vertical="center" wrapText="1"/>
      <protection/>
    </xf>
    <xf numFmtId="1" fontId="9" fillId="34" borderId="0" xfId="0" applyNumberFormat="1" applyFont="1" applyFill="1" applyBorder="1" applyAlignment="1" applyProtection="1">
      <alignment horizontal="center" vertical="center" wrapText="1"/>
      <protection/>
    </xf>
    <xf numFmtId="190" fontId="9" fillId="34" borderId="0" xfId="0" applyNumberFormat="1" applyFont="1" applyFill="1" applyBorder="1" applyAlignment="1" applyProtection="1">
      <alignment horizontal="center" vertical="center" wrapText="1"/>
      <protection/>
    </xf>
    <xf numFmtId="188" fontId="3" fillId="34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1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90" fontId="6" fillId="34" borderId="66" xfId="0" applyNumberFormat="1" applyFont="1" applyFill="1" applyBorder="1" applyAlignment="1">
      <alignment horizontal="center" vertical="center" wrapText="1"/>
    </xf>
    <xf numFmtId="1" fontId="6" fillId="34" borderId="66" xfId="0" applyNumberFormat="1" applyFont="1" applyFill="1" applyBorder="1" applyAlignment="1">
      <alignment horizontal="center" vertical="center" wrapText="1"/>
    </xf>
    <xf numFmtId="0" fontId="84" fillId="34" borderId="36" xfId="0" applyNumberFormat="1" applyFont="1" applyFill="1" applyBorder="1" applyAlignment="1">
      <alignment horizontal="center" vertical="center" wrapText="1"/>
    </xf>
    <xf numFmtId="0" fontId="84" fillId="34" borderId="24" xfId="0" applyNumberFormat="1" applyFont="1" applyFill="1" applyBorder="1" applyAlignment="1">
      <alignment horizontal="center" vertical="center" wrapText="1"/>
    </xf>
    <xf numFmtId="0" fontId="84" fillId="34" borderId="21" xfId="0" applyNumberFormat="1" applyFont="1" applyFill="1" applyBorder="1" applyAlignment="1">
      <alignment horizontal="center" vertical="center" wrapText="1"/>
    </xf>
    <xf numFmtId="1" fontId="84" fillId="34" borderId="10" xfId="0" applyNumberFormat="1" applyFont="1" applyFill="1" applyBorder="1" applyAlignment="1" applyProtection="1">
      <alignment horizontal="center" vertical="center" wrapText="1"/>
      <protection/>
    </xf>
    <xf numFmtId="1" fontId="84" fillId="34" borderId="30" xfId="0" applyNumberFormat="1" applyFont="1" applyFill="1" applyBorder="1" applyAlignment="1">
      <alignment horizontal="center" vertical="center" wrapText="1"/>
    </xf>
    <xf numFmtId="0" fontId="84" fillId="34" borderId="30" xfId="0" applyFont="1" applyFill="1" applyBorder="1" applyAlignment="1">
      <alignment horizontal="center" vertical="center" wrapText="1"/>
    </xf>
    <xf numFmtId="1" fontId="84" fillId="34" borderId="11" xfId="0" applyNumberFormat="1" applyFont="1" applyFill="1" applyBorder="1" applyAlignment="1">
      <alignment horizontal="center" vertical="center" wrapText="1"/>
    </xf>
    <xf numFmtId="1" fontId="85" fillId="34" borderId="10" xfId="0" applyNumberFormat="1" applyFont="1" applyFill="1" applyBorder="1" applyAlignment="1">
      <alignment horizontal="center" vertical="center"/>
    </xf>
    <xf numFmtId="1" fontId="85" fillId="34" borderId="30" xfId="0" applyNumberFormat="1" applyFont="1" applyFill="1" applyBorder="1" applyAlignment="1" applyProtection="1">
      <alignment horizontal="center" vertical="center"/>
      <protection/>
    </xf>
    <xf numFmtId="1" fontId="85" fillId="34" borderId="30" xfId="0" applyNumberFormat="1" applyFont="1" applyFill="1" applyBorder="1" applyAlignment="1">
      <alignment horizontal="center" vertical="center" wrapText="1"/>
    </xf>
    <xf numFmtId="0" fontId="85" fillId="34" borderId="30" xfId="0" applyFont="1" applyFill="1" applyBorder="1" applyAlignment="1">
      <alignment horizontal="center" vertical="center" wrapText="1"/>
    </xf>
    <xf numFmtId="1" fontId="85" fillId="34" borderId="11" xfId="0" applyNumberFormat="1" applyFont="1" applyFill="1" applyBorder="1" applyAlignment="1">
      <alignment horizontal="center" vertical="center" wrapText="1"/>
    </xf>
    <xf numFmtId="49" fontId="84" fillId="34" borderId="36" xfId="0" applyNumberFormat="1" applyFont="1" applyFill="1" applyBorder="1" applyAlignment="1">
      <alignment horizontal="center" vertical="center" wrapText="1"/>
    </xf>
    <xf numFmtId="49" fontId="84" fillId="34" borderId="37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0" fontId="84" fillId="34" borderId="24" xfId="0" applyNumberFormat="1" applyFont="1" applyFill="1" applyBorder="1" applyAlignment="1">
      <alignment horizontal="center" vertical="center" wrapText="1"/>
    </xf>
    <xf numFmtId="0" fontId="84" fillId="34" borderId="37" xfId="0" applyNumberFormat="1" applyFont="1" applyFill="1" applyBorder="1" applyAlignment="1">
      <alignment horizontal="center" vertical="center" wrapText="1"/>
    </xf>
    <xf numFmtId="1" fontId="84" fillId="34" borderId="30" xfId="0" applyNumberFormat="1" applyFont="1" applyFill="1" applyBorder="1" applyAlignment="1" applyProtection="1">
      <alignment horizontal="center" vertical="center"/>
      <protection/>
    </xf>
    <xf numFmtId="190" fontId="85" fillId="34" borderId="10" xfId="0" applyNumberFormat="1" applyFont="1" applyFill="1" applyBorder="1" applyAlignment="1">
      <alignment horizontal="center" vertical="center"/>
    </xf>
    <xf numFmtId="1" fontId="85" fillId="34" borderId="32" xfId="0" applyNumberFormat="1" applyFont="1" applyFill="1" applyBorder="1" applyAlignment="1">
      <alignment horizontal="center" vertical="center" wrapText="1"/>
    </xf>
    <xf numFmtId="1" fontId="84" fillId="34" borderId="36" xfId="0" applyNumberFormat="1" applyFont="1" applyFill="1" applyBorder="1" applyAlignment="1">
      <alignment horizontal="center" vertical="center" wrapText="1"/>
    </xf>
    <xf numFmtId="1" fontId="84" fillId="34" borderId="37" xfId="0" applyNumberFormat="1" applyFont="1" applyFill="1" applyBorder="1" applyAlignment="1">
      <alignment horizontal="center" vertical="center" wrapText="1"/>
    </xf>
    <xf numFmtId="0" fontId="84" fillId="34" borderId="36" xfId="0" applyFont="1" applyFill="1" applyBorder="1" applyAlignment="1">
      <alignment horizontal="center" vertical="center" wrapText="1"/>
    </xf>
    <xf numFmtId="0" fontId="84" fillId="34" borderId="37" xfId="0" applyFont="1" applyFill="1" applyBorder="1" applyAlignment="1">
      <alignment horizontal="center" vertical="center" wrapText="1"/>
    </xf>
    <xf numFmtId="0" fontId="86" fillId="34" borderId="10" xfId="0" applyNumberFormat="1" applyFont="1" applyFill="1" applyBorder="1" applyAlignment="1">
      <alignment horizontal="center" vertical="center" wrapText="1"/>
    </xf>
    <xf numFmtId="0" fontId="84" fillId="34" borderId="10" xfId="0" applyNumberFormat="1" applyFont="1" applyFill="1" applyBorder="1" applyAlignment="1" applyProtection="1">
      <alignment horizontal="center" vertical="center"/>
      <protection/>
    </xf>
    <xf numFmtId="1" fontId="85" fillId="34" borderId="10" xfId="0" applyNumberFormat="1" applyFont="1" applyFill="1" applyBorder="1" applyAlignment="1" applyProtection="1">
      <alignment horizontal="center" vertical="center"/>
      <protection/>
    </xf>
    <xf numFmtId="1" fontId="84" fillId="34" borderId="10" xfId="0" applyNumberFormat="1" applyFont="1" applyFill="1" applyBorder="1" applyAlignment="1" applyProtection="1">
      <alignment horizontal="center" vertical="center"/>
      <protection/>
    </xf>
    <xf numFmtId="1" fontId="84" fillId="34" borderId="10" xfId="0" applyNumberFormat="1" applyFont="1" applyFill="1" applyBorder="1" applyAlignment="1">
      <alignment horizontal="center" vertical="center" wrapText="1"/>
    </xf>
    <xf numFmtId="1" fontId="85" fillId="34" borderId="30" xfId="0" applyNumberFormat="1" applyFont="1" applyFill="1" applyBorder="1" applyAlignment="1" applyProtection="1">
      <alignment horizontal="center" vertical="center"/>
      <protection/>
    </xf>
    <xf numFmtId="1" fontId="84" fillId="34" borderId="10" xfId="0" applyNumberFormat="1" applyFont="1" applyFill="1" applyBorder="1" applyAlignment="1">
      <alignment horizontal="center" vertical="center"/>
    </xf>
    <xf numFmtId="0" fontId="84" fillId="34" borderId="10" xfId="0" applyNumberFormat="1" applyFont="1" applyFill="1" applyBorder="1" applyAlignment="1">
      <alignment horizontal="center" vertical="center"/>
    </xf>
    <xf numFmtId="0" fontId="84" fillId="34" borderId="32" xfId="0" applyFont="1" applyFill="1" applyBorder="1" applyAlignment="1">
      <alignment horizontal="center" vertical="center" wrapText="1"/>
    </xf>
    <xf numFmtId="0" fontId="84" fillId="34" borderId="36" xfId="0" applyFont="1" applyFill="1" applyBorder="1" applyAlignment="1">
      <alignment horizontal="center" vertical="center" wrapText="1"/>
    </xf>
    <xf numFmtId="0" fontId="84" fillId="34" borderId="37" xfId="0" applyFont="1" applyFill="1" applyBorder="1" applyAlignment="1">
      <alignment horizontal="center" vertical="center" wrapText="1"/>
    </xf>
    <xf numFmtId="1" fontId="3" fillId="34" borderId="26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19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3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right" vertical="center"/>
      <protection/>
    </xf>
    <xf numFmtId="1" fontId="84" fillId="34" borderId="36" xfId="0" applyNumberFormat="1" applyFont="1" applyFill="1" applyBorder="1" applyAlignment="1">
      <alignment horizontal="center" vertical="center" wrapText="1"/>
    </xf>
    <xf numFmtId="1" fontId="84" fillId="34" borderId="38" xfId="0" applyNumberFormat="1" applyFont="1" applyFill="1" applyBorder="1" applyAlignment="1">
      <alignment horizontal="center" vertical="center" wrapText="1"/>
    </xf>
    <xf numFmtId="1" fontId="3" fillId="34" borderId="17" xfId="0" applyNumberFormat="1" applyFont="1" applyFill="1" applyBorder="1" applyAlignment="1">
      <alignment horizontal="center" vertical="center" wrapText="1"/>
    </xf>
    <xf numFmtId="1" fontId="3" fillId="34" borderId="17" xfId="0" applyNumberFormat="1" applyFont="1" applyFill="1" applyBorder="1" applyAlignment="1" applyProtection="1">
      <alignment horizontal="center" vertical="center"/>
      <protection/>
    </xf>
    <xf numFmtId="1" fontId="3" fillId="34" borderId="17" xfId="0" applyNumberFormat="1" applyFont="1" applyFill="1" applyBorder="1" applyAlignment="1" applyProtection="1">
      <alignment horizontal="center" vertical="center"/>
      <protection/>
    </xf>
    <xf numFmtId="1" fontId="3" fillId="34" borderId="16" xfId="0" applyNumberFormat="1" applyFont="1" applyFill="1" applyBorder="1" applyAlignment="1">
      <alignment horizontal="center" vertical="center" wrapText="1"/>
    </xf>
    <xf numFmtId="49" fontId="3" fillId="34" borderId="67" xfId="0" applyNumberFormat="1" applyFont="1" applyFill="1" applyBorder="1" applyAlignment="1" applyProtection="1">
      <alignment horizontal="center" vertical="center"/>
      <protection/>
    </xf>
    <xf numFmtId="49" fontId="3" fillId="34" borderId="47" xfId="0" applyNumberFormat="1" applyFont="1" applyFill="1" applyBorder="1" applyAlignment="1">
      <alignment vertical="center" wrapText="1"/>
    </xf>
    <xf numFmtId="1" fontId="84" fillId="34" borderId="45" xfId="0" applyNumberFormat="1" applyFont="1" applyFill="1" applyBorder="1" applyAlignment="1">
      <alignment horizontal="center" vertical="center" wrapText="1"/>
    </xf>
    <xf numFmtId="1" fontId="3" fillId="34" borderId="55" xfId="0" applyNumberFormat="1" applyFont="1" applyFill="1" applyBorder="1" applyAlignment="1">
      <alignment horizontal="center" vertical="center" wrapText="1"/>
    </xf>
    <xf numFmtId="190" fontId="3" fillId="34" borderId="55" xfId="0" applyNumberFormat="1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190" fontId="6" fillId="34" borderId="17" xfId="0" applyNumberFormat="1" applyFont="1" applyFill="1" applyBorder="1" applyAlignment="1">
      <alignment horizontal="center" vertical="center" wrapText="1"/>
    </xf>
    <xf numFmtId="49" fontId="84" fillId="34" borderId="67" xfId="0" applyNumberFormat="1" applyFont="1" applyFill="1" applyBorder="1" applyAlignment="1" applyProtection="1">
      <alignment horizontal="center" vertical="center"/>
      <protection/>
    </xf>
    <xf numFmtId="49" fontId="84" fillId="34" borderId="10" xfId="0" applyNumberFormat="1" applyFont="1" applyFill="1" applyBorder="1" applyAlignment="1">
      <alignment vertical="center" wrapText="1"/>
    </xf>
    <xf numFmtId="190" fontId="84" fillId="34" borderId="10" xfId="0" applyNumberFormat="1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>
      <alignment horizontal="center" vertical="center" wrapText="1"/>
    </xf>
    <xf numFmtId="1" fontId="84" fillId="34" borderId="44" xfId="0" applyNumberFormat="1" applyFont="1" applyFill="1" applyBorder="1" applyAlignment="1">
      <alignment horizontal="center" vertical="center" wrapText="1"/>
    </xf>
    <xf numFmtId="1" fontId="84" fillId="34" borderId="43" xfId="0" applyNumberFormat="1" applyFont="1" applyFill="1" applyBorder="1" applyAlignment="1">
      <alignment horizontal="center" vertical="center" wrapText="1"/>
    </xf>
    <xf numFmtId="1" fontId="84" fillId="34" borderId="47" xfId="0" applyNumberFormat="1" applyFont="1" applyFill="1" applyBorder="1" applyAlignment="1">
      <alignment horizontal="center" vertical="center" wrapText="1"/>
    </xf>
    <xf numFmtId="2" fontId="87" fillId="0" borderId="0" xfId="0" applyNumberFormat="1" applyFont="1" applyFill="1" applyBorder="1" applyAlignment="1" applyProtection="1">
      <alignment horizontal="center" vertical="center" wrapText="1"/>
      <protection/>
    </xf>
    <xf numFmtId="2" fontId="84" fillId="0" borderId="0" xfId="0" applyNumberFormat="1" applyFont="1" applyFill="1" applyBorder="1" applyAlignment="1" applyProtection="1">
      <alignment horizontal="center" vertical="center" wrapText="1"/>
      <protection/>
    </xf>
    <xf numFmtId="188" fontId="84" fillId="0" borderId="0" xfId="0" applyNumberFormat="1" applyFont="1" applyFill="1" applyBorder="1" applyAlignment="1" applyProtection="1">
      <alignment horizontal="center" vertical="center" wrapText="1"/>
      <protection/>
    </xf>
    <xf numFmtId="49" fontId="84" fillId="34" borderId="38" xfId="0" applyNumberFormat="1" applyFont="1" applyFill="1" applyBorder="1" applyAlignment="1">
      <alignment vertical="center" wrapText="1"/>
    </xf>
    <xf numFmtId="190" fontId="6" fillId="34" borderId="15" xfId="0" applyNumberFormat="1" applyFont="1" applyFill="1" applyBorder="1" applyAlignment="1">
      <alignment horizontal="center" vertical="center" wrapText="1"/>
    </xf>
    <xf numFmtId="1" fontId="3" fillId="34" borderId="60" xfId="0" applyNumberFormat="1" applyFont="1" applyFill="1" applyBorder="1" applyAlignment="1">
      <alignment horizontal="center" vertical="center" wrapText="1"/>
    </xf>
    <xf numFmtId="49" fontId="85" fillId="34" borderId="10" xfId="0" applyNumberFormat="1" applyFont="1" applyFill="1" applyBorder="1" applyAlignment="1" applyProtection="1">
      <alignment horizontal="center" vertical="center"/>
      <protection/>
    </xf>
    <xf numFmtId="49" fontId="85" fillId="34" borderId="49" xfId="0" applyNumberFormat="1" applyFont="1" applyFill="1" applyBorder="1" applyAlignment="1">
      <alignment vertical="center" wrapText="1"/>
    </xf>
    <xf numFmtId="1" fontId="85" fillId="34" borderId="16" xfId="0" applyNumberFormat="1" applyFont="1" applyFill="1" applyBorder="1" applyAlignment="1">
      <alignment horizontal="center" vertical="center"/>
    </xf>
    <xf numFmtId="1" fontId="85" fillId="34" borderId="17" xfId="0" applyNumberFormat="1" applyFont="1" applyFill="1" applyBorder="1" applyAlignment="1">
      <alignment horizontal="center" vertical="center"/>
    </xf>
    <xf numFmtId="190" fontId="85" fillId="34" borderId="17" xfId="0" applyNumberFormat="1" applyFont="1" applyFill="1" applyBorder="1" applyAlignment="1" applyProtection="1">
      <alignment horizontal="center" vertical="center"/>
      <protection/>
    </xf>
    <xf numFmtId="1" fontId="85" fillId="34" borderId="17" xfId="0" applyNumberFormat="1" applyFont="1" applyFill="1" applyBorder="1" applyAlignment="1" applyProtection="1">
      <alignment horizontal="center" vertical="center"/>
      <protection/>
    </xf>
    <xf numFmtId="1" fontId="85" fillId="34" borderId="11" xfId="0" applyNumberFormat="1" applyFont="1" applyFill="1" applyBorder="1" applyAlignment="1">
      <alignment horizontal="center" vertical="center"/>
    </xf>
    <xf numFmtId="49" fontId="85" fillId="34" borderId="18" xfId="0" applyNumberFormat="1" applyFont="1" applyFill="1" applyBorder="1" applyAlignment="1">
      <alignment horizontal="center" vertical="center" wrapText="1"/>
    </xf>
    <xf numFmtId="49" fontId="85" fillId="34" borderId="50" xfId="0" applyNumberFormat="1" applyFont="1" applyFill="1" applyBorder="1" applyAlignment="1">
      <alignment horizontal="center" vertical="center" wrapText="1"/>
    </xf>
    <xf numFmtId="0" fontId="85" fillId="34" borderId="16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0" fontId="85" fillId="34" borderId="50" xfId="0" applyFont="1" applyFill="1" applyBorder="1" applyAlignment="1">
      <alignment horizontal="center" vertical="center" wrapText="1"/>
    </xf>
    <xf numFmtId="49" fontId="85" fillId="34" borderId="16" xfId="0" applyNumberFormat="1" applyFont="1" applyFill="1" applyBorder="1" applyAlignment="1">
      <alignment horizontal="center" vertical="center" wrapText="1"/>
    </xf>
    <xf numFmtId="49" fontId="85" fillId="34" borderId="0" xfId="0" applyNumberFormat="1" applyFont="1" applyFill="1" applyBorder="1" applyAlignment="1">
      <alignment horizontal="center" vertical="center" wrapText="1"/>
    </xf>
    <xf numFmtId="49" fontId="85" fillId="34" borderId="51" xfId="0" applyNumberFormat="1" applyFont="1" applyFill="1" applyBorder="1" applyAlignment="1">
      <alignment horizontal="center" vertical="center" wrapText="1"/>
    </xf>
    <xf numFmtId="49" fontId="85" fillId="34" borderId="21" xfId="0" applyNumberFormat="1" applyFont="1" applyFill="1" applyBorder="1" applyAlignment="1">
      <alignment horizontal="center" vertical="center" wrapText="1"/>
    </xf>
    <xf numFmtId="49" fontId="85" fillId="34" borderId="24" xfId="0" applyNumberFormat="1" applyFont="1" applyFill="1" applyBorder="1" applyAlignment="1">
      <alignment horizontal="center" vertical="center" wrapText="1"/>
    </xf>
    <xf numFmtId="2" fontId="86" fillId="0" borderId="0" xfId="0" applyNumberFormat="1" applyFont="1" applyFill="1" applyBorder="1" applyAlignment="1" applyProtection="1">
      <alignment vertical="center"/>
      <protection/>
    </xf>
    <xf numFmtId="2" fontId="87" fillId="0" borderId="0" xfId="0" applyNumberFormat="1" applyFont="1" applyFill="1" applyBorder="1" applyAlignment="1" applyProtection="1">
      <alignment horizontal="center" vertical="center" wrapText="1"/>
      <protection/>
    </xf>
    <xf numFmtId="2" fontId="85" fillId="0" borderId="0" xfId="0" applyNumberFormat="1" applyFont="1" applyFill="1" applyBorder="1" applyAlignment="1" applyProtection="1">
      <alignment vertical="center"/>
      <protection/>
    </xf>
    <xf numFmtId="188" fontId="85" fillId="0" borderId="0" xfId="0" applyNumberFormat="1" applyFont="1" applyFill="1" applyBorder="1" applyAlignment="1" applyProtection="1">
      <alignment vertical="center"/>
      <protection/>
    </xf>
    <xf numFmtId="189" fontId="84" fillId="34" borderId="10" xfId="0" applyNumberFormat="1" applyFont="1" applyFill="1" applyBorder="1" applyAlignment="1" applyProtection="1">
      <alignment horizontal="center" vertical="center"/>
      <protection/>
    </xf>
    <xf numFmtId="1" fontId="84" fillId="34" borderId="11" xfId="0" applyNumberFormat="1" applyFont="1" applyFill="1" applyBorder="1" applyAlignment="1">
      <alignment horizontal="center" vertical="center"/>
    </xf>
    <xf numFmtId="0" fontId="84" fillId="34" borderId="43" xfId="0" applyFont="1" applyFill="1" applyBorder="1" applyAlignment="1">
      <alignment horizontal="center" vertical="center" wrapText="1"/>
    </xf>
    <xf numFmtId="0" fontId="84" fillId="34" borderId="44" xfId="0" applyFont="1" applyFill="1" applyBorder="1" applyAlignment="1">
      <alignment horizontal="center" vertical="center" wrapText="1"/>
    </xf>
    <xf numFmtId="0" fontId="84" fillId="34" borderId="38" xfId="0" applyFont="1" applyFill="1" applyBorder="1" applyAlignment="1">
      <alignment horizontal="center" vertical="center" wrapText="1"/>
    </xf>
    <xf numFmtId="190" fontId="85" fillId="34" borderId="10" xfId="0" applyNumberFormat="1" applyFont="1" applyFill="1" applyBorder="1" applyAlignment="1" applyProtection="1">
      <alignment horizontal="center" vertical="center"/>
      <protection/>
    </xf>
    <xf numFmtId="189" fontId="85" fillId="34" borderId="10" xfId="0" applyNumberFormat="1" applyFont="1" applyFill="1" applyBorder="1" applyAlignment="1" applyProtection="1">
      <alignment horizontal="center" vertical="center"/>
      <protection/>
    </xf>
    <xf numFmtId="1" fontId="85" fillId="34" borderId="10" xfId="0" applyNumberFormat="1" applyFont="1" applyFill="1" applyBorder="1" applyAlignment="1" applyProtection="1">
      <alignment horizontal="center" vertical="center"/>
      <protection/>
    </xf>
    <xf numFmtId="1" fontId="85" fillId="34" borderId="10" xfId="0" applyNumberFormat="1" applyFont="1" applyFill="1" applyBorder="1" applyAlignment="1">
      <alignment horizontal="center" vertical="center" wrapText="1"/>
    </xf>
    <xf numFmtId="190" fontId="84" fillId="34" borderId="10" xfId="0" applyNumberFormat="1" applyFont="1" applyFill="1" applyBorder="1" applyAlignment="1">
      <alignment horizontal="center" vertical="center"/>
    </xf>
    <xf numFmtId="191" fontId="85" fillId="34" borderId="10" xfId="0" applyNumberFormat="1" applyFont="1" applyFill="1" applyBorder="1" applyAlignment="1" applyProtection="1">
      <alignment horizontal="center" vertical="center"/>
      <protection/>
    </xf>
    <xf numFmtId="191" fontId="84" fillId="34" borderId="10" xfId="0" applyNumberFormat="1" applyFont="1" applyFill="1" applyBorder="1" applyAlignment="1" applyProtection="1">
      <alignment horizontal="center" vertical="center"/>
      <protection/>
    </xf>
    <xf numFmtId="189" fontId="84" fillId="34" borderId="10" xfId="0" applyNumberFormat="1" applyFont="1" applyFill="1" applyBorder="1" applyAlignment="1" applyProtection="1">
      <alignment horizontal="center" vertical="center"/>
      <protection/>
    </xf>
    <xf numFmtId="1" fontId="84" fillId="34" borderId="10" xfId="0" applyNumberFormat="1" applyFont="1" applyFill="1" applyBorder="1" applyAlignment="1" applyProtection="1">
      <alignment horizontal="center" vertical="center" wrapText="1"/>
      <protection/>
    </xf>
    <xf numFmtId="1" fontId="84" fillId="34" borderId="30" xfId="0" applyNumberFormat="1" applyFont="1" applyFill="1" applyBorder="1" applyAlignment="1">
      <alignment horizontal="center" vertical="center" wrapText="1"/>
    </xf>
    <xf numFmtId="1" fontId="84" fillId="34" borderId="32" xfId="0" applyNumberFormat="1" applyFont="1" applyFill="1" applyBorder="1" applyAlignment="1">
      <alignment horizontal="center" vertical="center" wrapText="1"/>
    </xf>
    <xf numFmtId="1" fontId="84" fillId="34" borderId="30" xfId="0" applyNumberFormat="1" applyFont="1" applyFill="1" applyBorder="1" applyAlignment="1" applyProtection="1">
      <alignment horizontal="center" vertical="center"/>
      <protection/>
    </xf>
    <xf numFmtId="0" fontId="84" fillId="34" borderId="30" xfId="0" applyFont="1" applyFill="1" applyBorder="1" applyAlignment="1">
      <alignment horizontal="center" vertical="center" wrapText="1"/>
    </xf>
    <xf numFmtId="0" fontId="84" fillId="34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3" fillId="34" borderId="3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right" vertical="center"/>
      <protection/>
    </xf>
    <xf numFmtId="1" fontId="3" fillId="34" borderId="26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19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90" fontId="6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190" fontId="3" fillId="34" borderId="31" xfId="0" applyNumberFormat="1" applyFont="1" applyFill="1" applyBorder="1" applyAlignment="1" applyProtection="1">
      <alignment horizontal="center" vertical="center"/>
      <protection/>
    </xf>
    <xf numFmtId="190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>
      <alignment vertical="center" wrapText="1"/>
    </xf>
    <xf numFmtId="49" fontId="6" fillId="34" borderId="49" xfId="0" applyNumberFormat="1" applyFont="1" applyFill="1" applyBorder="1" applyAlignment="1">
      <alignment vertical="center" wrapText="1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  <xf numFmtId="190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7" xfId="0" applyNumberFormat="1" applyFont="1" applyFill="1" applyBorder="1" applyAlignment="1" applyProtection="1">
      <alignment horizontal="center" vertical="center"/>
      <protection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>
      <alignment horizontal="center" vertical="center" wrapText="1"/>
    </xf>
    <xf numFmtId="0" fontId="3" fillId="34" borderId="4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191" fontId="3" fillId="34" borderId="10" xfId="0" applyNumberFormat="1" applyFont="1" applyFill="1" applyBorder="1" applyAlignment="1" applyProtection="1">
      <alignment horizontal="center" vertical="center"/>
      <protection/>
    </xf>
    <xf numFmtId="189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1" fontId="3" fillId="34" borderId="32" xfId="0" applyNumberFormat="1" applyFont="1" applyFill="1" applyBorder="1" applyAlignment="1">
      <alignment horizontal="center" vertical="center" wrapText="1"/>
    </xf>
    <xf numFmtId="1" fontId="3" fillId="34" borderId="36" xfId="0" applyNumberFormat="1" applyFont="1" applyFill="1" applyBorder="1" applyAlignment="1">
      <alignment horizontal="center" vertical="center" wrapText="1"/>
    </xf>
    <xf numFmtId="1" fontId="3" fillId="34" borderId="37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49" fontId="3" fillId="34" borderId="38" xfId="0" applyNumberFormat="1" applyFont="1" applyFill="1" applyBorder="1" applyAlignment="1">
      <alignment horizontal="center" vertical="center" wrapText="1"/>
    </xf>
    <xf numFmtId="1" fontId="3" fillId="34" borderId="43" xfId="0" applyNumberFormat="1" applyFont="1" applyFill="1" applyBorder="1" applyAlignment="1">
      <alignment horizontal="center" vertical="center" wrapText="1"/>
    </xf>
    <xf numFmtId="1" fontId="3" fillId="34" borderId="47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justify" wrapText="1"/>
    </xf>
    <xf numFmtId="1" fontId="3" fillId="34" borderId="38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vertical="center" wrapText="1"/>
    </xf>
    <xf numFmtId="0" fontId="3" fillId="34" borderId="36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49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7" fillId="0" borderId="60" xfId="55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1" xfId="55" applyFont="1" applyBorder="1" applyAlignment="1">
      <alignment horizontal="center" wrapText="1"/>
      <protection/>
    </xf>
    <xf numFmtId="0" fontId="0" fillId="0" borderId="4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5" fillId="0" borderId="11" xfId="55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40" xfId="55" applyFont="1" applyBorder="1" applyAlignment="1">
      <alignment horizontal="center" vertical="center" wrapText="1"/>
      <protection/>
    </xf>
    <xf numFmtId="0" fontId="26" fillId="0" borderId="38" xfId="55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1" fontId="5" fillId="0" borderId="11" xfId="55" applyNumberFormat="1" applyFont="1" applyBorder="1" applyAlignment="1">
      <alignment horizontal="center" wrapText="1"/>
      <protection/>
    </xf>
    <xf numFmtId="0" fontId="26" fillId="0" borderId="40" xfId="55" applyFont="1" applyBorder="1" applyAlignment="1">
      <alignment horizontal="center" wrapText="1"/>
      <protection/>
    </xf>
    <xf numFmtId="0" fontId="26" fillId="0" borderId="38" xfId="55" applyFont="1" applyBorder="1" applyAlignment="1">
      <alignment horizontal="center" wrapText="1"/>
      <protection/>
    </xf>
    <xf numFmtId="1" fontId="5" fillId="0" borderId="11" xfId="55" applyNumberFormat="1" applyFont="1" applyBorder="1" applyAlignment="1">
      <alignment horizontal="center" vertical="center" wrapText="1"/>
      <protection/>
    </xf>
    <xf numFmtId="1" fontId="26" fillId="0" borderId="40" xfId="55" applyNumberFormat="1" applyFont="1" applyBorder="1" applyAlignment="1">
      <alignment horizontal="center" vertical="center" wrapText="1"/>
      <protection/>
    </xf>
    <xf numFmtId="1" fontId="26" fillId="0" borderId="38" xfId="55" applyNumberFormat="1" applyFont="1" applyBorder="1" applyAlignment="1">
      <alignment horizontal="center" vertical="center" wrapText="1"/>
      <protection/>
    </xf>
    <xf numFmtId="190" fontId="5" fillId="0" borderId="11" xfId="55" applyNumberFormat="1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5" fillId="0" borderId="40" xfId="55" applyFont="1" applyBorder="1" applyAlignment="1">
      <alignment wrapText="1"/>
      <protection/>
    </xf>
    <xf numFmtId="0" fontId="5" fillId="0" borderId="38" xfId="55" applyFont="1" applyBorder="1" applyAlignment="1">
      <alignment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0" xfId="53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60" xfId="53" applyFont="1" applyBorder="1" applyAlignment="1">
      <alignment horizontal="center" vertical="center" wrapText="1"/>
      <protection/>
    </xf>
    <xf numFmtId="0" fontId="26" fillId="0" borderId="46" xfId="55" applyFont="1" applyBorder="1" applyAlignment="1">
      <alignment wrapText="1"/>
      <protection/>
    </xf>
    <xf numFmtId="0" fontId="26" fillId="0" borderId="45" xfId="55" applyFont="1" applyBorder="1" applyAlignment="1">
      <alignment wrapText="1"/>
      <protection/>
    </xf>
    <xf numFmtId="0" fontId="26" fillId="0" borderId="15" xfId="55" applyFont="1" applyBorder="1" applyAlignment="1">
      <alignment wrapText="1"/>
      <protection/>
    </xf>
    <xf numFmtId="0" fontId="26" fillId="0" borderId="0" xfId="55" applyFont="1" applyAlignment="1">
      <alignment wrapText="1"/>
      <protection/>
    </xf>
    <xf numFmtId="0" fontId="26" fillId="0" borderId="16" xfId="55" applyFont="1" applyBorder="1" applyAlignment="1">
      <alignment wrapText="1"/>
      <protection/>
    </xf>
    <xf numFmtId="0" fontId="26" fillId="0" borderId="32" xfId="55" applyFont="1" applyBorder="1" applyAlignment="1">
      <alignment wrapText="1"/>
      <protection/>
    </xf>
    <xf numFmtId="0" fontId="26" fillId="0" borderId="35" xfId="55" applyFont="1" applyBorder="1" applyAlignment="1">
      <alignment wrapText="1"/>
      <protection/>
    </xf>
    <xf numFmtId="0" fontId="26" fillId="0" borderId="29" xfId="55" applyFont="1" applyBorder="1" applyAlignment="1">
      <alignment wrapText="1"/>
      <protection/>
    </xf>
    <xf numFmtId="0" fontId="32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5" fillId="0" borderId="0" xfId="55" applyFont="1" applyBorder="1" applyAlignment="1">
      <alignment horizontal="left" wrapText="1"/>
      <protection/>
    </xf>
    <xf numFmtId="0" fontId="19" fillId="0" borderId="0" xfId="55" applyFont="1" applyAlignment="1">
      <alignment horizontal="left" wrapText="1"/>
      <protection/>
    </xf>
    <xf numFmtId="0" fontId="15" fillId="0" borderId="0" xfId="55" applyFont="1" applyAlignment="1">
      <alignment wrapText="1"/>
      <protection/>
    </xf>
    <xf numFmtId="0" fontId="23" fillId="0" borderId="0" xfId="55" applyFont="1" applyAlignment="1">
      <alignment wrapText="1"/>
      <protection/>
    </xf>
    <xf numFmtId="0" fontId="5" fillId="0" borderId="0" xfId="55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68" xfId="55" applyFont="1" applyBorder="1" applyAlignment="1">
      <alignment horizontal="center" vertical="center" wrapText="1"/>
      <protection/>
    </xf>
    <xf numFmtId="0" fontId="26" fillId="0" borderId="69" xfId="55" applyFont="1" applyBorder="1" applyAlignment="1">
      <alignment horizontal="center" vertical="center" wrapText="1"/>
      <protection/>
    </xf>
    <xf numFmtId="0" fontId="26" fillId="0" borderId="46" xfId="55" applyFont="1" applyBorder="1" applyAlignment="1">
      <alignment horizontal="center" vertical="center" wrapText="1"/>
      <protection/>
    </xf>
    <xf numFmtId="0" fontId="26" fillId="0" borderId="45" xfId="55" applyFont="1" applyBorder="1" applyAlignment="1">
      <alignment horizontal="center" vertical="center" wrapText="1"/>
      <protection/>
    </xf>
    <xf numFmtId="0" fontId="26" fillId="0" borderId="15" xfId="55" applyFont="1" applyBorder="1" applyAlignment="1">
      <alignment horizontal="center" vertical="center" wrapText="1"/>
      <protection/>
    </xf>
    <xf numFmtId="0" fontId="26" fillId="0" borderId="0" xfId="55" applyFont="1" applyAlignment="1">
      <alignment horizontal="center" vertical="center" wrapText="1"/>
      <protection/>
    </xf>
    <xf numFmtId="0" fontId="26" fillId="0" borderId="16" xfId="55" applyFont="1" applyBorder="1" applyAlignment="1">
      <alignment horizontal="center" vertical="center" wrapText="1"/>
      <protection/>
    </xf>
    <xf numFmtId="0" fontId="26" fillId="0" borderId="32" xfId="55" applyFont="1" applyBorder="1" applyAlignment="1">
      <alignment horizontal="center" vertical="center" wrapText="1"/>
      <protection/>
    </xf>
    <xf numFmtId="0" fontId="26" fillId="0" borderId="35" xfId="55" applyFont="1" applyBorder="1" applyAlignment="1">
      <alignment horizontal="center" vertical="center" wrapText="1"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70" xfId="55" applyFont="1" applyBorder="1" applyAlignment="1">
      <alignment horizontal="center" vertical="center" wrapText="1"/>
      <protection/>
    </xf>
    <xf numFmtId="0" fontId="26" fillId="0" borderId="71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17" fillId="0" borderId="0" xfId="55" applyFont="1" applyBorder="1" applyAlignment="1">
      <alignment horizontal="center"/>
      <protection/>
    </xf>
    <xf numFmtId="0" fontId="5" fillId="0" borderId="69" xfId="55" applyFont="1" applyBorder="1" applyAlignment="1">
      <alignment horizontal="center" wrapText="1"/>
      <protection/>
    </xf>
    <xf numFmtId="0" fontId="26" fillId="0" borderId="69" xfId="55" applyFont="1" applyBorder="1" applyAlignment="1">
      <alignment horizontal="center" wrapText="1"/>
      <protection/>
    </xf>
    <xf numFmtId="0" fontId="26" fillId="0" borderId="72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left"/>
      <protection/>
    </xf>
    <xf numFmtId="0" fontId="27" fillId="0" borderId="60" xfId="53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5" fillId="0" borderId="70" xfId="55" applyFont="1" applyBorder="1" applyAlignment="1">
      <alignment horizontal="center" wrapText="1"/>
      <protection/>
    </xf>
    <xf numFmtId="0" fontId="26" fillId="0" borderId="71" xfId="55" applyFont="1" applyBorder="1" applyAlignment="1">
      <alignment horizontal="center" wrapText="1"/>
      <protection/>
    </xf>
    <xf numFmtId="0" fontId="5" fillId="0" borderId="71" xfId="55" applyFont="1" applyBorder="1" applyAlignment="1">
      <alignment horizontal="center" wrapText="1"/>
      <protection/>
    </xf>
    <xf numFmtId="0" fontId="26" fillId="0" borderId="73" xfId="55" applyFont="1" applyBorder="1" applyAlignment="1">
      <alignment horizont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6" fillId="0" borderId="40" xfId="55" applyFont="1" applyBorder="1" applyAlignment="1">
      <alignment vertical="center" wrapText="1"/>
      <protection/>
    </xf>
    <xf numFmtId="0" fontId="26" fillId="0" borderId="38" xfId="55" applyFont="1" applyBorder="1" applyAlignment="1">
      <alignment vertical="center" wrapText="1"/>
      <protection/>
    </xf>
    <xf numFmtId="0" fontId="5" fillId="0" borderId="71" xfId="55" applyFont="1" applyBorder="1" applyAlignment="1">
      <alignment horizontal="center" vertical="center" wrapText="1"/>
      <protection/>
    </xf>
    <xf numFmtId="0" fontId="26" fillId="0" borderId="73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24" fillId="0" borderId="0" xfId="55" applyFont="1" applyAlignment="1">
      <alignment wrapText="1"/>
      <protection/>
    </xf>
    <xf numFmtId="0" fontId="7" fillId="0" borderId="46" xfId="53" applyFont="1" applyBorder="1" applyAlignment="1">
      <alignment horizontal="center" vertical="center" wrapText="1"/>
      <protection/>
    </xf>
    <xf numFmtId="0" fontId="31" fillId="0" borderId="40" xfId="0" applyFont="1" applyBorder="1" applyAlignment="1">
      <alignment horizontal="center" vertical="center"/>
    </xf>
    <xf numFmtId="0" fontId="8" fillId="0" borderId="0" xfId="55" applyFont="1" applyAlignment="1">
      <alignment vertical="center" wrapText="1"/>
      <protection/>
    </xf>
    <xf numFmtId="190" fontId="3" fillId="34" borderId="54" xfId="0" applyNumberFormat="1" applyFont="1" applyFill="1" applyBorder="1" applyAlignment="1">
      <alignment horizontal="center" vertical="center" wrapText="1"/>
    </xf>
    <xf numFmtId="190" fontId="3" fillId="34" borderId="26" xfId="0" applyNumberFormat="1" applyFont="1" applyFill="1" applyBorder="1" applyAlignment="1">
      <alignment horizontal="center" vertical="center" wrapText="1"/>
    </xf>
    <xf numFmtId="190" fontId="3" fillId="34" borderId="22" xfId="0" applyNumberFormat="1" applyFont="1" applyFill="1" applyBorder="1" applyAlignment="1">
      <alignment horizontal="center" vertical="center" wrapText="1"/>
    </xf>
    <xf numFmtId="204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88" fontId="3" fillId="34" borderId="52" xfId="0" applyNumberFormat="1" applyFont="1" applyFill="1" applyBorder="1" applyAlignment="1" applyProtection="1">
      <alignment horizontal="center" vertical="center"/>
      <protection/>
    </xf>
    <xf numFmtId="188" fontId="3" fillId="34" borderId="39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 horizontal="right" vertical="center"/>
    </xf>
    <xf numFmtId="0" fontId="3" fillId="34" borderId="7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" fontId="3" fillId="34" borderId="54" xfId="0" applyNumberFormat="1" applyFont="1" applyFill="1" applyBorder="1" applyAlignment="1">
      <alignment horizontal="center" vertical="center" wrapText="1"/>
    </xf>
    <xf numFmtId="1" fontId="3" fillId="34" borderId="26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3" fillId="34" borderId="4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right" vertical="center" wrapText="1"/>
    </xf>
    <xf numFmtId="0" fontId="6" fillId="34" borderId="50" xfId="0" applyFont="1" applyFill="1" applyBorder="1" applyAlignment="1">
      <alignment horizontal="right" vertical="center" wrapText="1"/>
    </xf>
    <xf numFmtId="0" fontId="6" fillId="34" borderId="57" xfId="0" applyNumberFormat="1" applyFont="1" applyFill="1" applyBorder="1" applyAlignment="1" applyProtection="1">
      <alignment horizontal="center" vertical="center"/>
      <protection/>
    </xf>
    <xf numFmtId="0" fontId="6" fillId="34" borderId="58" xfId="0" applyNumberFormat="1" applyFont="1" applyFill="1" applyBorder="1" applyAlignment="1" applyProtection="1">
      <alignment horizontal="center" vertical="center"/>
      <protection/>
    </xf>
    <xf numFmtId="0" fontId="6" fillId="34" borderId="59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75" xfId="0" applyNumberFormat="1" applyFont="1" applyFill="1" applyBorder="1" applyAlignment="1" applyProtection="1">
      <alignment horizontal="center" vertical="center"/>
      <protection/>
    </xf>
    <xf numFmtId="1" fontId="3" fillId="34" borderId="33" xfId="0" applyNumberFormat="1" applyFont="1" applyFill="1" applyBorder="1" applyAlignment="1">
      <alignment horizontal="right" vertical="center"/>
    </xf>
    <xf numFmtId="1" fontId="3" fillId="34" borderId="30" xfId="0" applyNumberFormat="1" applyFont="1" applyFill="1" applyBorder="1" applyAlignment="1">
      <alignment horizontal="right" vertical="center"/>
    </xf>
    <xf numFmtId="1" fontId="3" fillId="34" borderId="32" xfId="0" applyNumberFormat="1" applyFont="1" applyFill="1" applyBorder="1" applyAlignment="1">
      <alignment horizontal="right" vertical="center"/>
    </xf>
    <xf numFmtId="0" fontId="6" fillId="34" borderId="53" xfId="0" applyNumberFormat="1" applyFont="1" applyFill="1" applyBorder="1" applyAlignment="1" applyProtection="1">
      <alignment horizontal="center" vertical="center"/>
      <protection/>
    </xf>
    <xf numFmtId="0" fontId="6" fillId="34" borderId="46" xfId="0" applyNumberFormat="1" applyFont="1" applyFill="1" applyBorder="1" applyAlignment="1" applyProtection="1">
      <alignment horizontal="center" vertical="center"/>
      <protection/>
    </xf>
    <xf numFmtId="0" fontId="6" fillId="34" borderId="44" xfId="0" applyNumberFormat="1" applyFont="1" applyFill="1" applyBorder="1" applyAlignment="1" applyProtection="1">
      <alignment horizontal="center" vertical="center"/>
      <protection/>
    </xf>
    <xf numFmtId="190" fontId="6" fillId="34" borderId="52" xfId="0" applyNumberFormat="1" applyFont="1" applyFill="1" applyBorder="1" applyAlignment="1">
      <alignment horizontal="right" vertical="center" wrapText="1"/>
    </xf>
    <xf numFmtId="190" fontId="6" fillId="34" borderId="38" xfId="0" applyNumberFormat="1" applyFont="1" applyFill="1" applyBorder="1" applyAlignment="1">
      <alignment horizontal="right" vertical="center" wrapText="1"/>
    </xf>
    <xf numFmtId="0" fontId="3" fillId="34" borderId="24" xfId="0" applyNumberFormat="1" applyFont="1" applyFill="1" applyBorder="1" applyAlignment="1" applyProtection="1">
      <alignment horizontal="center" vertical="center" textRotation="90"/>
      <protection/>
    </xf>
    <xf numFmtId="0" fontId="3" fillId="34" borderId="36" xfId="0" applyNumberFormat="1" applyFont="1" applyFill="1" applyBorder="1" applyAlignment="1" applyProtection="1">
      <alignment horizontal="center" vertical="center" textRotation="90"/>
      <protection/>
    </xf>
    <xf numFmtId="1" fontId="3" fillId="34" borderId="48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24" xfId="0" applyNumberFormat="1" applyFont="1" applyFill="1" applyBorder="1" applyAlignment="1" applyProtection="1">
      <alignment horizontal="center" vertical="center" wrapText="1"/>
      <protection/>
    </xf>
    <xf numFmtId="1" fontId="3" fillId="34" borderId="21" xfId="0" applyNumberFormat="1" applyFont="1" applyFill="1" applyBorder="1" applyAlignment="1" applyProtection="1">
      <alignment horizontal="center" vertical="center" wrapText="1"/>
      <protection/>
    </xf>
    <xf numFmtId="1" fontId="3" fillId="34" borderId="36" xfId="0" applyNumberFormat="1" applyFont="1" applyFill="1" applyBorder="1" applyAlignment="1" applyProtection="1">
      <alignment horizontal="center" vertical="center" wrapText="1"/>
      <protection/>
    </xf>
    <xf numFmtId="1" fontId="3" fillId="34" borderId="37" xfId="0" applyNumberFormat="1" applyFont="1" applyFill="1" applyBorder="1" applyAlignment="1" applyProtection="1">
      <alignment horizontal="center" vertical="center" wrapText="1"/>
      <protection/>
    </xf>
    <xf numFmtId="188" fontId="3" fillId="34" borderId="23" xfId="0" applyNumberFormat="1" applyFont="1" applyFill="1" applyBorder="1" applyAlignment="1" applyProtection="1">
      <alignment horizontal="center" vertical="center" wrapText="1"/>
      <protection/>
    </xf>
    <xf numFmtId="188" fontId="3" fillId="34" borderId="54" xfId="0" applyNumberFormat="1" applyFont="1" applyFill="1" applyBorder="1" applyAlignment="1" applyProtection="1">
      <alignment horizontal="center" vertical="center" wrapText="1"/>
      <protection/>
    </xf>
    <xf numFmtId="188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36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55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30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57" xfId="0" applyNumberFormat="1" applyFont="1" applyFill="1" applyBorder="1" applyAlignment="1" applyProtection="1">
      <alignment horizontal="center" vertical="center" wrapText="1"/>
      <protection/>
    </xf>
    <xf numFmtId="0" fontId="6" fillId="34" borderId="58" xfId="0" applyNumberFormat="1" applyFont="1" applyFill="1" applyBorder="1" applyAlignment="1" applyProtection="1">
      <alignment horizontal="center" vertical="center" wrapText="1"/>
      <protection/>
    </xf>
    <xf numFmtId="0" fontId="6" fillId="34" borderId="77" xfId="0" applyNumberFormat="1" applyFont="1" applyFill="1" applyBorder="1" applyAlignment="1" applyProtection="1">
      <alignment horizontal="center" vertical="center" wrapText="1"/>
      <protection/>
    </xf>
    <xf numFmtId="0" fontId="6" fillId="34" borderId="5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4" borderId="38" xfId="0" applyNumberFormat="1" applyFont="1" applyFill="1" applyBorder="1" applyAlignment="1" applyProtection="1">
      <alignment horizontal="right" vertical="center"/>
      <protection/>
    </xf>
    <xf numFmtId="188" fontId="3" fillId="34" borderId="57" xfId="0" applyNumberFormat="1" applyFont="1" applyFill="1" applyBorder="1" applyAlignment="1" applyProtection="1">
      <alignment horizontal="center" vertical="center"/>
      <protection/>
    </xf>
    <xf numFmtId="188" fontId="3" fillId="34" borderId="63" xfId="0" applyNumberFormat="1" applyFont="1" applyFill="1" applyBorder="1" applyAlignment="1" applyProtection="1">
      <alignment horizontal="center" vertical="center"/>
      <protection/>
    </xf>
    <xf numFmtId="188" fontId="6" fillId="34" borderId="57" xfId="0" applyNumberFormat="1" applyFont="1" applyFill="1" applyBorder="1" applyAlignment="1" applyProtection="1">
      <alignment horizontal="center" vertical="center"/>
      <protection/>
    </xf>
    <xf numFmtId="188" fontId="6" fillId="34" borderId="58" xfId="0" applyNumberFormat="1" applyFont="1" applyFill="1" applyBorder="1" applyAlignment="1" applyProtection="1">
      <alignment horizontal="center" vertical="center"/>
      <protection/>
    </xf>
    <xf numFmtId="188" fontId="6" fillId="34" borderId="77" xfId="0" applyNumberFormat="1" applyFont="1" applyFill="1" applyBorder="1" applyAlignment="1" applyProtection="1">
      <alignment horizontal="center" vertical="center"/>
      <protection/>
    </xf>
    <xf numFmtId="188" fontId="6" fillId="34" borderId="50" xfId="0" applyNumberFormat="1" applyFont="1" applyFill="1" applyBorder="1" applyAlignment="1" applyProtection="1">
      <alignment horizontal="center" vertical="center"/>
      <protection/>
    </xf>
    <xf numFmtId="0" fontId="6" fillId="34" borderId="18" xfId="0" applyNumberFormat="1" applyFont="1" applyFill="1" applyBorder="1" applyAlignment="1" applyProtection="1">
      <alignment horizontal="right" vertical="center"/>
      <protection/>
    </xf>
    <xf numFmtId="0" fontId="6" fillId="34" borderId="49" xfId="0" applyNumberFormat="1" applyFont="1" applyFill="1" applyBorder="1" applyAlignment="1" applyProtection="1">
      <alignment horizontal="right" vertical="center"/>
      <protection/>
    </xf>
    <xf numFmtId="188" fontId="6" fillId="34" borderId="59" xfId="0" applyNumberFormat="1" applyFont="1" applyFill="1" applyBorder="1" applyAlignment="1" applyProtection="1">
      <alignment horizontal="center" vertical="center"/>
      <protection/>
    </xf>
    <xf numFmtId="188" fontId="6" fillId="34" borderId="78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40" xfId="0" applyNumberFormat="1" applyFont="1" applyFill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 vertical="center" wrapText="1"/>
    </xf>
    <xf numFmtId="189" fontId="3" fillId="34" borderId="79" xfId="0" applyNumberFormat="1" applyFont="1" applyFill="1" applyBorder="1" applyAlignment="1" applyProtection="1">
      <alignment horizontal="center" vertical="center"/>
      <protection/>
    </xf>
    <xf numFmtId="189" fontId="3" fillId="34" borderId="80" xfId="0" applyNumberFormat="1" applyFont="1" applyFill="1" applyBorder="1" applyAlignment="1" applyProtection="1">
      <alignment horizontal="center" vertical="center"/>
      <protection/>
    </xf>
    <xf numFmtId="49" fontId="3" fillId="34" borderId="55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74" xfId="0" applyNumberFormat="1" applyFont="1" applyFill="1" applyBorder="1" applyAlignment="1" applyProtection="1">
      <alignment horizontal="center" vertical="center"/>
      <protection/>
    </xf>
    <xf numFmtId="188" fontId="3" fillId="34" borderId="26" xfId="0" applyNumberFormat="1" applyFont="1" applyFill="1" applyBorder="1" applyAlignment="1" applyProtection="1">
      <alignment horizontal="center" vertical="center"/>
      <protection/>
    </xf>
    <xf numFmtId="188" fontId="3" fillId="34" borderId="25" xfId="0" applyNumberFormat="1" applyFont="1" applyFill="1" applyBorder="1" applyAlignment="1" applyProtection="1">
      <alignment horizontal="center" vertical="center"/>
      <protection/>
    </xf>
    <xf numFmtId="194" fontId="3" fillId="34" borderId="81" xfId="0" applyNumberFormat="1" applyFont="1" applyFill="1" applyBorder="1" applyAlignment="1" applyProtection="1">
      <alignment horizontal="center" vertical="center"/>
      <protection/>
    </xf>
    <xf numFmtId="194" fontId="3" fillId="34" borderId="82" xfId="0" applyNumberFormat="1" applyFont="1" applyFill="1" applyBorder="1" applyAlignment="1" applyProtection="1">
      <alignment horizontal="center" vertical="center"/>
      <protection/>
    </xf>
    <xf numFmtId="188" fontId="3" fillId="34" borderId="24" xfId="0" applyNumberFormat="1" applyFont="1" applyFill="1" applyBorder="1" applyAlignment="1" applyProtection="1">
      <alignment horizontal="center" vertical="center"/>
      <protection/>
    </xf>
    <xf numFmtId="188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79" xfId="0" applyNumberFormat="1" applyFont="1" applyFill="1" applyBorder="1" applyAlignment="1" applyProtection="1">
      <alignment horizontal="center" vertical="center"/>
      <protection/>
    </xf>
    <xf numFmtId="0" fontId="3" fillId="34" borderId="82" xfId="0" applyNumberFormat="1" applyFont="1" applyFill="1" applyBorder="1" applyAlignment="1" applyProtection="1">
      <alignment horizontal="center" vertical="center"/>
      <protection/>
    </xf>
    <xf numFmtId="0" fontId="6" fillId="34" borderId="57" xfId="0" applyFont="1" applyFill="1" applyBorder="1" applyAlignment="1">
      <alignment horizontal="right" vertical="center" wrapText="1"/>
    </xf>
    <xf numFmtId="190" fontId="6" fillId="34" borderId="11" xfId="0" applyNumberFormat="1" applyFont="1" applyFill="1" applyBorder="1" applyAlignment="1">
      <alignment horizontal="center" vertical="center" wrapText="1"/>
    </xf>
    <xf numFmtId="190" fontId="6" fillId="34" borderId="46" xfId="0" applyNumberFormat="1" applyFont="1" applyFill="1" applyBorder="1" applyAlignment="1">
      <alignment horizontal="center" vertical="center" wrapText="1"/>
    </xf>
    <xf numFmtId="190" fontId="6" fillId="34" borderId="40" xfId="0" applyNumberFormat="1" applyFont="1" applyFill="1" applyBorder="1" applyAlignment="1">
      <alignment horizontal="center" vertical="center" wrapText="1"/>
    </xf>
    <xf numFmtId="190" fontId="6" fillId="34" borderId="45" xfId="0" applyNumberFormat="1" applyFont="1" applyFill="1" applyBorder="1" applyAlignment="1">
      <alignment horizontal="center" vertical="center" wrapText="1"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188" fontId="3" fillId="34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3" fillId="34" borderId="19" xfId="0" applyNumberFormat="1" applyFont="1" applyFill="1" applyBorder="1" applyAlignment="1" applyProtection="1">
      <alignment horizontal="center" vertical="center" textRotation="90" wrapText="1"/>
      <protection/>
    </xf>
    <xf numFmtId="19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37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42" xfId="0" applyNumberFormat="1" applyFont="1" applyFill="1" applyBorder="1" applyAlignment="1" applyProtection="1">
      <alignment horizontal="center" vertical="center" textRotation="90" wrapText="1"/>
      <protection/>
    </xf>
    <xf numFmtId="190" fontId="30" fillId="34" borderId="10" xfId="0" applyNumberFormat="1" applyFont="1" applyFill="1" applyBorder="1" applyAlignment="1" applyProtection="1">
      <alignment horizontal="center" vertical="center" wrapText="1"/>
      <protection/>
    </xf>
    <xf numFmtId="188" fontId="3" fillId="34" borderId="23" xfId="0" applyNumberFormat="1" applyFont="1" applyFill="1" applyBorder="1" applyAlignment="1" applyProtection="1">
      <alignment horizontal="center" vertical="center"/>
      <protection/>
    </xf>
    <xf numFmtId="188" fontId="3" fillId="34" borderId="54" xfId="0" applyNumberFormat="1" applyFont="1" applyFill="1" applyBorder="1" applyAlignment="1" applyProtection="1">
      <alignment horizontal="center" vertical="center"/>
      <protection/>
    </xf>
    <xf numFmtId="188" fontId="3" fillId="34" borderId="55" xfId="0" applyNumberFormat="1" applyFont="1" applyFill="1" applyBorder="1" applyAlignment="1" applyProtection="1">
      <alignment horizontal="center" vertical="center"/>
      <protection/>
    </xf>
    <xf numFmtId="188" fontId="3" fillId="34" borderId="60" xfId="0" applyNumberFormat="1" applyFont="1" applyFill="1" applyBorder="1" applyAlignment="1" applyProtection="1">
      <alignment horizontal="center" vertical="center"/>
      <protection/>
    </xf>
    <xf numFmtId="188" fontId="3" fillId="34" borderId="47" xfId="0" applyNumberFormat="1" applyFont="1" applyFill="1" applyBorder="1" applyAlignment="1" applyProtection="1">
      <alignment horizontal="center" vertical="center"/>
      <protection/>
    </xf>
    <xf numFmtId="188" fontId="3" fillId="34" borderId="11" xfId="0" applyNumberFormat="1" applyFont="1" applyFill="1" applyBorder="1" applyAlignment="1" applyProtection="1">
      <alignment horizontal="center" vertical="center"/>
      <protection/>
    </xf>
    <xf numFmtId="188" fontId="3" fillId="34" borderId="40" xfId="0" applyNumberFormat="1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>
      <alignment horizontal="right" vertical="top"/>
    </xf>
    <xf numFmtId="0" fontId="3" fillId="34" borderId="55" xfId="0" applyFont="1" applyFill="1" applyBorder="1" applyAlignment="1">
      <alignment horizontal="right" vertical="top"/>
    </xf>
    <xf numFmtId="0" fontId="3" fillId="34" borderId="60" xfId="0" applyFont="1" applyFill="1" applyBorder="1" applyAlignment="1">
      <alignment horizontal="right" vertical="top"/>
    </xf>
    <xf numFmtId="204" fontId="3" fillId="34" borderId="11" xfId="0" applyNumberFormat="1" applyFont="1" applyFill="1" applyBorder="1" applyAlignment="1" applyProtection="1">
      <alignment horizontal="center" vertical="center" wrapText="1"/>
      <protection/>
    </xf>
    <xf numFmtId="204" fontId="3" fillId="34" borderId="38" xfId="0" applyNumberFormat="1" applyFont="1" applyFill="1" applyBorder="1" applyAlignment="1" applyProtection="1">
      <alignment horizontal="center" vertical="center" wrapText="1"/>
      <protection/>
    </xf>
    <xf numFmtId="188" fontId="6" fillId="34" borderId="83" xfId="0" applyNumberFormat="1" applyFont="1" applyFill="1" applyBorder="1" applyAlignment="1" applyProtection="1">
      <alignment horizontal="center" vertical="center"/>
      <protection/>
    </xf>
    <xf numFmtId="188" fontId="3" fillId="34" borderId="58" xfId="0" applyNumberFormat="1" applyFont="1" applyFill="1" applyBorder="1" applyAlignment="1" applyProtection="1">
      <alignment horizontal="center" vertical="center"/>
      <protection/>
    </xf>
    <xf numFmtId="19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29" fillId="34" borderId="40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193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9" fillId="34" borderId="10" xfId="0" applyFont="1" applyFill="1" applyBorder="1" applyAlignment="1">
      <alignment vertical="center" wrapText="1"/>
    </xf>
    <xf numFmtId="190" fontId="6" fillId="34" borderId="11" xfId="0" applyNumberFormat="1" applyFont="1" applyFill="1" applyBorder="1" applyAlignment="1" applyProtection="1">
      <alignment horizontal="center" vertical="center" wrapText="1"/>
      <protection/>
    </xf>
    <xf numFmtId="190" fontId="29" fillId="34" borderId="40" xfId="0" applyNumberFormat="1" applyFont="1" applyFill="1" applyBorder="1" applyAlignment="1">
      <alignment horizontal="center" vertical="center" wrapText="1"/>
    </xf>
    <xf numFmtId="190" fontId="29" fillId="34" borderId="38" xfId="0" applyNumberFormat="1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right" vertical="center" wrapText="1"/>
    </xf>
    <xf numFmtId="0" fontId="6" fillId="34" borderId="75" xfId="0" applyFont="1" applyFill="1" applyBorder="1" applyAlignment="1">
      <alignment horizontal="right" vertical="center" wrapText="1"/>
    </xf>
    <xf numFmtId="188" fontId="6" fillId="34" borderId="75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right" vertical="center"/>
    </xf>
    <xf numFmtId="188" fontId="85" fillId="34" borderId="57" xfId="0" applyNumberFormat="1" applyFont="1" applyFill="1" applyBorder="1" applyAlignment="1" applyProtection="1">
      <alignment horizontal="center" vertical="center"/>
      <protection/>
    </xf>
    <xf numFmtId="188" fontId="85" fillId="34" borderId="58" xfId="0" applyNumberFormat="1" applyFont="1" applyFill="1" applyBorder="1" applyAlignment="1" applyProtection="1">
      <alignment horizontal="center" vertical="center"/>
      <protection/>
    </xf>
    <xf numFmtId="188" fontId="85" fillId="34" borderId="59" xfId="0" applyNumberFormat="1" applyFont="1" applyFill="1" applyBorder="1" applyAlignment="1" applyProtection="1">
      <alignment horizontal="center" vertical="center"/>
      <protection/>
    </xf>
    <xf numFmtId="188" fontId="85" fillId="34" borderId="0" xfId="0" applyNumberFormat="1" applyFont="1" applyFill="1" applyBorder="1" applyAlignment="1" applyProtection="1">
      <alignment horizontal="center" vertical="center"/>
      <protection/>
    </xf>
    <xf numFmtId="188" fontId="85" fillId="34" borderId="75" xfId="0" applyNumberFormat="1" applyFont="1" applyFill="1" applyBorder="1" applyAlignment="1" applyProtection="1">
      <alignment horizontal="center" vertical="center"/>
      <protection/>
    </xf>
    <xf numFmtId="0" fontId="79" fillId="34" borderId="74" xfId="0" applyFont="1" applyFill="1" applyBorder="1" applyAlignment="1">
      <alignment horizontal="center" vertical="center" wrapText="1"/>
    </xf>
    <xf numFmtId="0" fontId="79" fillId="34" borderId="2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ЛП_бакалавр заочна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6"/>
  <sheetViews>
    <sheetView view="pageBreakPreview" zoomScale="75" zoomScaleNormal="50" zoomScaleSheetLayoutView="75" zoomScalePageLayoutView="0" workbookViewId="0" topLeftCell="A13">
      <selection activeCell="J31" sqref="J31:N31"/>
    </sheetView>
  </sheetViews>
  <sheetFormatPr defaultColWidth="3.25390625" defaultRowHeight="12.75"/>
  <cols>
    <col min="1" max="1" width="3.25390625" style="13" customWidth="1"/>
    <col min="2" max="2" width="5.00390625" style="13" customWidth="1"/>
    <col min="3" max="3" width="5.125" style="13" customWidth="1"/>
    <col min="4" max="4" width="4.375" style="13" customWidth="1"/>
    <col min="5" max="5" width="5.625" style="13" customWidth="1"/>
    <col min="6" max="6" width="4.25390625" style="13" customWidth="1"/>
    <col min="7" max="8" width="4.375" style="13" customWidth="1"/>
    <col min="9" max="9" width="4.25390625" style="13" customWidth="1"/>
    <col min="10" max="10" width="4.875" style="13" customWidth="1"/>
    <col min="11" max="11" width="4.125" style="13" customWidth="1"/>
    <col min="12" max="12" width="4.75390625" style="13" customWidth="1"/>
    <col min="13" max="13" width="5.00390625" style="13" customWidth="1"/>
    <col min="14" max="14" width="4.25390625" style="13" customWidth="1"/>
    <col min="15" max="15" width="5.00390625" style="13" customWidth="1"/>
    <col min="16" max="16" width="5.125" style="13" customWidth="1"/>
    <col min="17" max="17" width="4.75390625" style="13" customWidth="1"/>
    <col min="18" max="19" width="4.00390625" style="13" customWidth="1"/>
    <col min="20" max="20" width="5.25390625" style="13" customWidth="1"/>
    <col min="21" max="21" width="5.625" style="13" customWidth="1"/>
    <col min="22" max="22" width="3.75390625" style="13" customWidth="1"/>
    <col min="23" max="23" width="4.875" style="13" customWidth="1"/>
    <col min="24" max="25" width="4.625" style="13" customWidth="1"/>
    <col min="26" max="26" width="3.875" style="13" customWidth="1"/>
    <col min="27" max="27" width="5.00390625" style="13" customWidth="1"/>
    <col min="28" max="28" width="5.375" style="13" customWidth="1"/>
    <col min="29" max="29" width="6.00390625" style="13" customWidth="1"/>
    <col min="30" max="30" width="5.25390625" style="13" customWidth="1"/>
    <col min="31" max="31" width="5.625" style="13" customWidth="1"/>
    <col min="32" max="32" width="5.75390625" style="13" customWidth="1"/>
    <col min="33" max="33" width="5.625" style="13" customWidth="1"/>
    <col min="34" max="34" width="5.875" style="13" customWidth="1"/>
    <col min="35" max="35" width="5.00390625" style="13" customWidth="1"/>
    <col min="36" max="36" width="4.25390625" style="13" customWidth="1"/>
    <col min="37" max="37" width="5.875" style="13" customWidth="1"/>
    <col min="38" max="38" width="6.625" style="13" customWidth="1"/>
    <col min="39" max="39" width="6.125" style="13" customWidth="1"/>
    <col min="40" max="41" width="6.25390625" style="13" customWidth="1"/>
    <col min="42" max="42" width="5.75390625" style="13" customWidth="1"/>
    <col min="43" max="43" width="5.125" style="13" customWidth="1"/>
    <col min="44" max="44" width="4.625" style="13" customWidth="1"/>
    <col min="45" max="46" width="4.00390625" style="13" customWidth="1"/>
    <col min="47" max="47" width="5.00390625" style="13" customWidth="1"/>
    <col min="48" max="48" width="4.375" style="13" customWidth="1"/>
    <col min="49" max="50" width="4.875" style="13" customWidth="1"/>
    <col min="51" max="51" width="3.75390625" style="13" customWidth="1"/>
    <col min="52" max="53" width="3.625" style="13" bestFit="1" customWidth="1"/>
    <col min="54" max="54" width="4.00390625" style="13" customWidth="1"/>
    <col min="55" max="16384" width="3.25390625" style="13" customWidth="1"/>
  </cols>
  <sheetData>
    <row r="1" ht="43.5" customHeight="1"/>
    <row r="2" spans="2:54" ht="30">
      <c r="B2" s="650" t="s">
        <v>213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73" t="s">
        <v>76</v>
      </c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673"/>
      <c r="AN2" s="673"/>
      <c r="AO2" s="673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</row>
    <row r="3" spans="2:54" ht="20.25" customHeight="1">
      <c r="B3" s="650" t="s">
        <v>214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4" spans="2:54" ht="30.75">
      <c r="B4" s="650" t="s">
        <v>220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74" t="s">
        <v>14</v>
      </c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ht="26.25" customHeight="1">
      <c r="B5" s="641" t="s">
        <v>221</v>
      </c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2:54" s="17" customFormat="1" ht="23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655" t="s">
        <v>219</v>
      </c>
      <c r="AO6" s="655"/>
      <c r="AP6" s="655"/>
      <c r="AQ6" s="655"/>
      <c r="AR6" s="655"/>
      <c r="AS6" s="655"/>
      <c r="AT6" s="655"/>
      <c r="AU6" s="655"/>
      <c r="AV6" s="655"/>
      <c r="AW6" s="655"/>
      <c r="AX6" s="655"/>
      <c r="AY6" s="655"/>
      <c r="AZ6" s="655"/>
      <c r="BA6" s="655"/>
      <c r="BB6" s="655"/>
    </row>
    <row r="7" spans="2:54" s="17" customFormat="1" ht="22.5" customHeight="1">
      <c r="B7" s="650" t="s">
        <v>222</v>
      </c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2:54" s="17" customFormat="1" ht="27" customHeight="1">
      <c r="B8" s="650" t="s">
        <v>223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48" t="s">
        <v>77</v>
      </c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649"/>
      <c r="AO8" s="31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7:55" s="17" customFormat="1" ht="27.75" customHeight="1">
      <c r="Q9" s="651" t="s">
        <v>89</v>
      </c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657" t="s">
        <v>109</v>
      </c>
      <c r="AO9" s="658"/>
      <c r="AP9" s="658"/>
      <c r="AQ9" s="658"/>
      <c r="AR9" s="658"/>
      <c r="AS9" s="658"/>
      <c r="AT9" s="658"/>
      <c r="AU9" s="658"/>
      <c r="AV9" s="658"/>
      <c r="AW9" s="658"/>
      <c r="AX9" s="658"/>
      <c r="AY9" s="658"/>
      <c r="AZ9" s="658"/>
      <c r="BA9" s="658"/>
      <c r="BB9" s="658"/>
      <c r="BC9" s="12"/>
    </row>
    <row r="10" spans="17:55" s="17" customFormat="1" ht="27.75" customHeight="1">
      <c r="Q10" s="651" t="s">
        <v>195</v>
      </c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16"/>
      <c r="AN10" s="657" t="s">
        <v>107</v>
      </c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  <c r="BC10" s="12"/>
    </row>
    <row r="11" spans="17:54" s="17" customFormat="1" ht="27.75" customHeight="1">
      <c r="Q11" s="651" t="s">
        <v>196</v>
      </c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16"/>
      <c r="AM11" s="16"/>
      <c r="AN11" s="655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</row>
    <row r="12" spans="17:54" s="17" customFormat="1" ht="26.25">
      <c r="Q12" s="653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7:54" s="17" customFormat="1" ht="27.75" customHeight="1">
      <c r="Q13" s="694" t="s">
        <v>197</v>
      </c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42:54" s="17" customFormat="1" ht="18.75"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2:54" s="17" customFormat="1" ht="22.5">
      <c r="B15" s="647" t="s">
        <v>78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</row>
    <row r="16" spans="2:54" s="17" customFormat="1" ht="18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2:54" ht="18" customHeight="1">
      <c r="B17" s="643" t="s">
        <v>12</v>
      </c>
      <c r="C17" s="642" t="s">
        <v>0</v>
      </c>
      <c r="D17" s="642"/>
      <c r="E17" s="642"/>
      <c r="F17" s="642"/>
      <c r="G17" s="642" t="s">
        <v>1</v>
      </c>
      <c r="H17" s="642"/>
      <c r="I17" s="642"/>
      <c r="J17" s="642"/>
      <c r="K17" s="670" t="s">
        <v>2</v>
      </c>
      <c r="L17" s="611"/>
      <c r="M17" s="611"/>
      <c r="N17" s="611"/>
      <c r="O17" s="611"/>
      <c r="P17" s="669" t="s">
        <v>3</v>
      </c>
      <c r="Q17" s="611"/>
      <c r="R17" s="611"/>
      <c r="S17" s="612"/>
      <c r="T17" s="644" t="s">
        <v>4</v>
      </c>
      <c r="U17" s="693"/>
      <c r="V17" s="693"/>
      <c r="W17" s="693"/>
      <c r="X17" s="646"/>
      <c r="Y17" s="642" t="s">
        <v>5</v>
      </c>
      <c r="Z17" s="642"/>
      <c r="AA17" s="642"/>
      <c r="AB17" s="642"/>
      <c r="AC17" s="644" t="s">
        <v>6</v>
      </c>
      <c r="AD17" s="645"/>
      <c r="AE17" s="645"/>
      <c r="AF17" s="646"/>
      <c r="AG17" s="644" t="s">
        <v>7</v>
      </c>
      <c r="AH17" s="645"/>
      <c r="AI17" s="645"/>
      <c r="AJ17" s="646"/>
      <c r="AK17" s="644" t="s">
        <v>8</v>
      </c>
      <c r="AL17" s="645"/>
      <c r="AM17" s="645"/>
      <c r="AN17" s="645"/>
      <c r="AO17" s="646"/>
      <c r="AP17" s="642" t="s">
        <v>9</v>
      </c>
      <c r="AQ17" s="642"/>
      <c r="AR17" s="642"/>
      <c r="AS17" s="642"/>
      <c r="AT17" s="644" t="s">
        <v>10</v>
      </c>
      <c r="AU17" s="693"/>
      <c r="AV17" s="693"/>
      <c r="AW17" s="693"/>
      <c r="AX17" s="646"/>
      <c r="AY17" s="693" t="s">
        <v>11</v>
      </c>
      <c r="AZ17" s="645"/>
      <c r="BA17" s="645"/>
      <c r="BB17" s="646"/>
    </row>
    <row r="18" spans="2:54" s="21" customFormat="1" ht="20.25" customHeight="1">
      <c r="B18" s="643"/>
      <c r="C18" s="39">
        <v>1</v>
      </c>
      <c r="D18" s="39">
        <v>2</v>
      </c>
      <c r="E18" s="39">
        <v>3</v>
      </c>
      <c r="F18" s="39">
        <v>4</v>
      </c>
      <c r="G18" s="39">
        <v>5</v>
      </c>
      <c r="H18" s="39">
        <v>6</v>
      </c>
      <c r="I18" s="39">
        <v>7</v>
      </c>
      <c r="J18" s="39">
        <v>8</v>
      </c>
      <c r="K18" s="39">
        <v>9</v>
      </c>
      <c r="L18" s="39">
        <v>10</v>
      </c>
      <c r="M18" s="39">
        <v>11</v>
      </c>
      <c r="N18" s="39">
        <v>12</v>
      </c>
      <c r="O18" s="39">
        <v>13</v>
      </c>
      <c r="P18" s="39">
        <v>14</v>
      </c>
      <c r="Q18" s="39">
        <v>15</v>
      </c>
      <c r="R18" s="39">
        <v>16</v>
      </c>
      <c r="S18" s="39">
        <v>17</v>
      </c>
      <c r="T18" s="39">
        <v>18</v>
      </c>
      <c r="U18" s="39">
        <v>19</v>
      </c>
      <c r="V18" s="39">
        <v>20</v>
      </c>
      <c r="W18" s="39">
        <v>21</v>
      </c>
      <c r="X18" s="39">
        <v>22</v>
      </c>
      <c r="Y18" s="39">
        <v>23</v>
      </c>
      <c r="Z18" s="39">
        <v>24</v>
      </c>
      <c r="AA18" s="39">
        <v>25</v>
      </c>
      <c r="AB18" s="39">
        <v>26</v>
      </c>
      <c r="AC18" s="39">
        <v>27</v>
      </c>
      <c r="AD18" s="39">
        <v>28</v>
      </c>
      <c r="AE18" s="39">
        <v>29</v>
      </c>
      <c r="AF18" s="39">
        <v>30</v>
      </c>
      <c r="AG18" s="39">
        <v>31</v>
      </c>
      <c r="AH18" s="39">
        <v>32</v>
      </c>
      <c r="AI18" s="39">
        <v>33</v>
      </c>
      <c r="AJ18" s="39">
        <v>34</v>
      </c>
      <c r="AK18" s="39">
        <v>35</v>
      </c>
      <c r="AL18" s="39">
        <v>36</v>
      </c>
      <c r="AM18" s="39">
        <v>37</v>
      </c>
      <c r="AN18" s="39">
        <v>38</v>
      </c>
      <c r="AO18" s="39">
        <v>39</v>
      </c>
      <c r="AP18" s="39">
        <v>40</v>
      </c>
      <c r="AQ18" s="39">
        <v>41</v>
      </c>
      <c r="AR18" s="39">
        <v>42</v>
      </c>
      <c r="AS18" s="39">
        <v>43</v>
      </c>
      <c r="AT18" s="39">
        <v>44</v>
      </c>
      <c r="AU18" s="39">
        <v>45</v>
      </c>
      <c r="AV18" s="39">
        <v>46</v>
      </c>
      <c r="AW18" s="39">
        <v>47</v>
      </c>
      <c r="AX18" s="39">
        <v>48</v>
      </c>
      <c r="AY18" s="39">
        <v>49</v>
      </c>
      <c r="AZ18" s="39">
        <v>50</v>
      </c>
      <c r="BA18" s="39">
        <v>51</v>
      </c>
      <c r="BB18" s="39">
        <v>52</v>
      </c>
    </row>
    <row r="19" spans="2:54" ht="19.5" customHeight="1">
      <c r="B19" s="40" t="s">
        <v>198</v>
      </c>
      <c r="C19" s="41" t="s">
        <v>46</v>
      </c>
      <c r="D19" s="42"/>
      <c r="E19" s="43"/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 t="s">
        <v>15</v>
      </c>
      <c r="S19" s="44" t="s">
        <v>46</v>
      </c>
      <c r="T19" s="44" t="s">
        <v>16</v>
      </c>
      <c r="U19" s="44" t="s">
        <v>16</v>
      </c>
      <c r="V19" s="44"/>
      <c r="W19" s="44"/>
      <c r="X19" s="44"/>
      <c r="Y19" s="44"/>
      <c r="Z19" s="44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4"/>
      <c r="AR19" s="44" t="s">
        <v>15</v>
      </c>
      <c r="AS19" s="44" t="s">
        <v>16</v>
      </c>
      <c r="AT19" s="44" t="s">
        <v>16</v>
      </c>
      <c r="AU19" s="44" t="s">
        <v>16</v>
      </c>
      <c r="AV19" s="44" t="s">
        <v>16</v>
      </c>
      <c r="AW19" s="44" t="s">
        <v>16</v>
      </c>
      <c r="AX19" s="44" t="s">
        <v>16</v>
      </c>
      <c r="AY19" s="44" t="s">
        <v>16</v>
      </c>
      <c r="AZ19" s="44" t="s">
        <v>16</v>
      </c>
      <c r="BA19" s="44" t="s">
        <v>16</v>
      </c>
      <c r="BB19" s="44" t="s">
        <v>16</v>
      </c>
    </row>
    <row r="20" spans="2:54" ht="19.5" customHeight="1">
      <c r="B20" s="45" t="s">
        <v>199</v>
      </c>
      <c r="C20" s="41" t="s">
        <v>46</v>
      </c>
      <c r="D20" s="42"/>
      <c r="E20" s="45"/>
      <c r="F20" s="45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 t="s">
        <v>15</v>
      </c>
      <c r="S20" s="44" t="s">
        <v>46</v>
      </c>
      <c r="T20" s="44" t="s">
        <v>16</v>
      </c>
      <c r="U20" s="44" t="s">
        <v>16</v>
      </c>
      <c r="V20" s="44"/>
      <c r="W20" s="44"/>
      <c r="X20" s="44"/>
      <c r="Y20" s="44"/>
      <c r="Z20" s="44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4"/>
      <c r="AR20" s="44" t="s">
        <v>15</v>
      </c>
      <c r="AS20" s="44" t="s">
        <v>16</v>
      </c>
      <c r="AT20" s="44" t="s">
        <v>16</v>
      </c>
      <c r="AU20" s="44" t="s">
        <v>16</v>
      </c>
      <c r="AV20" s="44" t="s">
        <v>16</v>
      </c>
      <c r="AW20" s="44" t="s">
        <v>16</v>
      </c>
      <c r="AX20" s="44" t="s">
        <v>16</v>
      </c>
      <c r="AY20" s="44" t="s">
        <v>16</v>
      </c>
      <c r="AZ20" s="44" t="s">
        <v>16</v>
      </c>
      <c r="BA20" s="44" t="s">
        <v>16</v>
      </c>
      <c r="BB20" s="44" t="s">
        <v>16</v>
      </c>
    </row>
    <row r="21" spans="2:54" ht="19.5" customHeight="1">
      <c r="B21" s="45" t="s">
        <v>200</v>
      </c>
      <c r="C21" s="41" t="s">
        <v>46</v>
      </c>
      <c r="D21" s="42" t="s">
        <v>201</v>
      </c>
      <c r="E21" s="45"/>
      <c r="F21" s="45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 t="s">
        <v>15</v>
      </c>
      <c r="S21" s="44" t="s">
        <v>72</v>
      </c>
      <c r="T21" s="44" t="s">
        <v>46</v>
      </c>
      <c r="U21" s="44" t="s">
        <v>16</v>
      </c>
      <c r="V21" s="44"/>
      <c r="W21" s="44"/>
      <c r="X21" s="44"/>
      <c r="Y21" s="44"/>
      <c r="Z21" s="44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 t="s">
        <v>80</v>
      </c>
      <c r="AR21" s="44" t="s">
        <v>15</v>
      </c>
      <c r="AS21" s="44" t="s">
        <v>16</v>
      </c>
      <c r="AT21" s="44" t="s">
        <v>16</v>
      </c>
      <c r="AU21" s="44" t="s">
        <v>16</v>
      </c>
      <c r="AV21" s="44" t="s">
        <v>16</v>
      </c>
      <c r="AW21" s="44" t="s">
        <v>16</v>
      </c>
      <c r="AX21" s="44" t="s">
        <v>16</v>
      </c>
      <c r="AY21" s="44" t="s">
        <v>16</v>
      </c>
      <c r="AZ21" s="44" t="s">
        <v>16</v>
      </c>
      <c r="BA21" s="44" t="s">
        <v>16</v>
      </c>
      <c r="BB21" s="44" t="s">
        <v>16</v>
      </c>
    </row>
    <row r="22" spans="2:54" ht="19.5" customHeight="1">
      <c r="B22" s="45" t="s">
        <v>202</v>
      </c>
      <c r="C22" s="41" t="s">
        <v>46</v>
      </c>
      <c r="D22" s="42" t="s">
        <v>201</v>
      </c>
      <c r="E22" s="45"/>
      <c r="F22" s="45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 t="s">
        <v>15</v>
      </c>
      <c r="S22" s="44" t="s">
        <v>72</v>
      </c>
      <c r="T22" s="44" t="s">
        <v>46</v>
      </c>
      <c r="U22" s="44" t="s">
        <v>16</v>
      </c>
      <c r="V22" s="44"/>
      <c r="W22" s="44"/>
      <c r="X22" s="44"/>
      <c r="Y22" s="44"/>
      <c r="Z22" s="44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 t="s">
        <v>80</v>
      </c>
      <c r="AR22" s="44" t="s">
        <v>15</v>
      </c>
      <c r="AS22" s="46" t="s">
        <v>16</v>
      </c>
      <c r="AT22" s="46" t="s">
        <v>16</v>
      </c>
      <c r="AU22" s="44" t="s">
        <v>16</v>
      </c>
      <c r="AV22" s="44" t="s">
        <v>16</v>
      </c>
      <c r="AW22" s="46" t="s">
        <v>16</v>
      </c>
      <c r="AX22" s="46" t="s">
        <v>16</v>
      </c>
      <c r="AY22" s="44" t="s">
        <v>16</v>
      </c>
      <c r="AZ22" s="44" t="s">
        <v>16</v>
      </c>
      <c r="BA22" s="44" t="s">
        <v>16</v>
      </c>
      <c r="BB22" s="44" t="s">
        <v>16</v>
      </c>
    </row>
    <row r="23" spans="2:54" ht="19.5" customHeight="1">
      <c r="B23" s="45" t="s">
        <v>203</v>
      </c>
      <c r="C23" s="44" t="s">
        <v>13</v>
      </c>
      <c r="D23" s="47" t="s">
        <v>13</v>
      </c>
      <c r="E23" s="47" t="s">
        <v>13</v>
      </c>
      <c r="F23" s="47" t="s">
        <v>13</v>
      </c>
      <c r="G23" s="47" t="s">
        <v>13</v>
      </c>
      <c r="H23" s="47" t="s">
        <v>13</v>
      </c>
      <c r="I23" s="47" t="s">
        <v>13</v>
      </c>
      <c r="J23" s="47" t="s">
        <v>13</v>
      </c>
      <c r="K23" s="47" t="s">
        <v>13</v>
      </c>
      <c r="L23" s="47" t="s">
        <v>13</v>
      </c>
      <c r="M23" s="47" t="s">
        <v>13</v>
      </c>
      <c r="N23" s="44" t="s">
        <v>13</v>
      </c>
      <c r="O23" s="47" t="s">
        <v>13</v>
      </c>
      <c r="P23" s="47" t="s">
        <v>13</v>
      </c>
      <c r="Q23" s="47" t="s">
        <v>75</v>
      </c>
      <c r="R23" s="47" t="s">
        <v>75</v>
      </c>
      <c r="S23" s="44"/>
      <c r="T23" s="42"/>
      <c r="U23" s="42"/>
      <c r="V23" s="47"/>
      <c r="W23" s="44"/>
      <c r="X23" s="42"/>
      <c r="Y23" s="42"/>
      <c r="Z23" s="42"/>
      <c r="AA23" s="42"/>
      <c r="AB23" s="42"/>
      <c r="AC23" s="42"/>
      <c r="AD23" s="44"/>
      <c r="AE23" s="44"/>
      <c r="AF23" s="47"/>
      <c r="AG23" s="47"/>
      <c r="AH23" s="47"/>
      <c r="AI23" s="44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 t="s">
        <v>79</v>
      </c>
      <c r="AU23" s="43" t="s">
        <v>79</v>
      </c>
      <c r="AV23" s="43" t="s">
        <v>79</v>
      </c>
      <c r="AW23" s="43" t="s">
        <v>79</v>
      </c>
      <c r="AX23" s="43" t="s">
        <v>79</v>
      </c>
      <c r="AY23" s="43" t="s">
        <v>79</v>
      </c>
      <c r="AZ23" s="43" t="s">
        <v>79</v>
      </c>
      <c r="BA23" s="43" t="s">
        <v>79</v>
      </c>
      <c r="BB23" s="43" t="s">
        <v>79</v>
      </c>
    </row>
    <row r="24" spans="2:54" s="23" customFormat="1" ht="21" customHeight="1">
      <c r="B24" s="690" t="s">
        <v>81</v>
      </c>
      <c r="C24" s="690"/>
      <c r="D24" s="690"/>
      <c r="E24" s="690"/>
      <c r="F24" s="690"/>
      <c r="G24" s="690"/>
      <c r="H24" s="690"/>
      <c r="I24" s="690"/>
      <c r="J24" s="690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691"/>
      <c r="AH24" s="691"/>
      <c r="AI24" s="691"/>
      <c r="AJ24" s="691"/>
      <c r="AK24" s="691"/>
      <c r="AL24" s="691"/>
      <c r="AM24" s="691"/>
      <c r="AN24" s="691"/>
      <c r="AO24" s="691"/>
      <c r="AP24" s="691"/>
      <c r="AQ24" s="691"/>
      <c r="AR24" s="691"/>
      <c r="AS24" s="691"/>
      <c r="AT24" s="691"/>
      <c r="AU24" s="691"/>
      <c r="AV24" s="691"/>
      <c r="AW24" s="22"/>
      <c r="AX24" s="22"/>
      <c r="AY24" s="22"/>
      <c r="AZ24" s="22"/>
      <c r="BA24" s="22"/>
      <c r="BB24" s="13"/>
    </row>
    <row r="25" spans="49:53" ht="15.75">
      <c r="AW25" s="22"/>
      <c r="AX25" s="22"/>
      <c r="AY25" s="22"/>
      <c r="AZ25" s="22"/>
      <c r="BA25" s="22"/>
    </row>
    <row r="26" spans="2:54" ht="21.75" customHeight="1">
      <c r="B26" s="24" t="s">
        <v>204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  <c r="AY26" s="26"/>
      <c r="AZ26" s="26"/>
      <c r="BA26" s="26"/>
      <c r="BB26" s="17"/>
    </row>
    <row r="27" spans="2:54" ht="18.7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17"/>
    </row>
    <row r="28" spans="1:54" ht="22.5" customHeight="1">
      <c r="A28" s="17"/>
      <c r="B28" s="679" t="s">
        <v>12</v>
      </c>
      <c r="C28" s="661"/>
      <c r="D28" s="631" t="s">
        <v>82</v>
      </c>
      <c r="E28" s="597"/>
      <c r="F28" s="597"/>
      <c r="G28" s="631" t="s">
        <v>83</v>
      </c>
      <c r="H28" s="631"/>
      <c r="I28" s="631"/>
      <c r="J28" s="598" t="s">
        <v>244</v>
      </c>
      <c r="K28" s="599"/>
      <c r="L28" s="599"/>
      <c r="M28" s="599"/>
      <c r="N28" s="600"/>
      <c r="O28" s="692" t="s">
        <v>84</v>
      </c>
      <c r="P28" s="661"/>
      <c r="Q28" s="662"/>
      <c r="R28" s="632" t="s">
        <v>85</v>
      </c>
      <c r="S28" s="633"/>
      <c r="T28" s="634"/>
      <c r="U28" s="632" t="s">
        <v>192</v>
      </c>
      <c r="V28" s="661"/>
      <c r="W28" s="662"/>
      <c r="X28" s="632" t="s">
        <v>86</v>
      </c>
      <c r="Y28" s="661"/>
      <c r="Z28" s="662"/>
      <c r="AA28" s="33"/>
      <c r="AB28" s="591" t="s">
        <v>87</v>
      </c>
      <c r="AC28" s="592"/>
      <c r="AD28" s="592"/>
      <c r="AE28" s="592"/>
      <c r="AF28" s="592"/>
      <c r="AG28" s="593"/>
      <c r="AH28" s="593"/>
      <c r="AI28" s="593"/>
      <c r="AJ28" s="596" t="s">
        <v>88</v>
      </c>
      <c r="AK28" s="597"/>
      <c r="AL28" s="592"/>
      <c r="AM28" s="593"/>
      <c r="AN28" s="593"/>
      <c r="AO28" s="593"/>
      <c r="AP28" s="631" t="s">
        <v>231</v>
      </c>
      <c r="AQ28" s="595"/>
      <c r="AR28" s="595"/>
      <c r="AS28" s="595"/>
      <c r="AT28" s="48"/>
      <c r="AU28" s="48"/>
      <c r="AV28" s="48"/>
      <c r="AW28" s="48"/>
      <c r="AX28" s="48"/>
      <c r="AY28" s="629"/>
      <c r="AZ28" s="629"/>
      <c r="BA28" s="629"/>
      <c r="BB28" s="630"/>
    </row>
    <row r="29" spans="1:54" ht="18.75">
      <c r="A29" s="17"/>
      <c r="B29" s="663"/>
      <c r="C29" s="680"/>
      <c r="D29" s="597"/>
      <c r="E29" s="597"/>
      <c r="F29" s="597"/>
      <c r="G29" s="631"/>
      <c r="H29" s="631"/>
      <c r="I29" s="631"/>
      <c r="J29" s="601"/>
      <c r="K29" s="602"/>
      <c r="L29" s="602"/>
      <c r="M29" s="602"/>
      <c r="N29" s="603"/>
      <c r="O29" s="680"/>
      <c r="P29" s="664"/>
      <c r="Q29" s="665"/>
      <c r="R29" s="635"/>
      <c r="S29" s="636"/>
      <c r="T29" s="637"/>
      <c r="U29" s="663"/>
      <c r="V29" s="664"/>
      <c r="W29" s="665"/>
      <c r="X29" s="663"/>
      <c r="Y29" s="664"/>
      <c r="Z29" s="665"/>
      <c r="AA29" s="33"/>
      <c r="AB29" s="592"/>
      <c r="AC29" s="592"/>
      <c r="AD29" s="592"/>
      <c r="AE29" s="592"/>
      <c r="AF29" s="592"/>
      <c r="AG29" s="593"/>
      <c r="AH29" s="593"/>
      <c r="AI29" s="593"/>
      <c r="AJ29" s="597"/>
      <c r="AK29" s="597"/>
      <c r="AL29" s="592"/>
      <c r="AM29" s="593"/>
      <c r="AN29" s="593"/>
      <c r="AO29" s="593"/>
      <c r="AP29" s="595"/>
      <c r="AQ29" s="595"/>
      <c r="AR29" s="595"/>
      <c r="AS29" s="595"/>
      <c r="AT29" s="48"/>
      <c r="AU29" s="48"/>
      <c r="AV29" s="48"/>
      <c r="AW29" s="48"/>
      <c r="AX29" s="48"/>
      <c r="AY29" s="629"/>
      <c r="AZ29" s="629"/>
      <c r="BA29" s="629"/>
      <c r="BB29" s="630"/>
    </row>
    <row r="30" spans="1:54" ht="18.75">
      <c r="A30" s="17"/>
      <c r="B30" s="666"/>
      <c r="C30" s="667"/>
      <c r="D30" s="597"/>
      <c r="E30" s="597"/>
      <c r="F30" s="597"/>
      <c r="G30" s="631"/>
      <c r="H30" s="631"/>
      <c r="I30" s="631"/>
      <c r="J30" s="604"/>
      <c r="K30" s="605"/>
      <c r="L30" s="605"/>
      <c r="M30" s="605"/>
      <c r="N30" s="606"/>
      <c r="O30" s="667"/>
      <c r="P30" s="667"/>
      <c r="Q30" s="668"/>
      <c r="R30" s="638"/>
      <c r="S30" s="639"/>
      <c r="T30" s="640"/>
      <c r="U30" s="666"/>
      <c r="V30" s="667"/>
      <c r="W30" s="668"/>
      <c r="X30" s="666"/>
      <c r="Y30" s="667"/>
      <c r="Z30" s="668"/>
      <c r="AA30" s="3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5"/>
      <c r="AQ30" s="595"/>
      <c r="AR30" s="595"/>
      <c r="AS30" s="595"/>
      <c r="AT30" s="48"/>
      <c r="AU30" s="48"/>
      <c r="AV30" s="48"/>
      <c r="AW30" s="48"/>
      <c r="AX30" s="48"/>
      <c r="AY30" s="629"/>
      <c r="AZ30" s="629"/>
      <c r="BA30" s="629"/>
      <c r="BB30" s="630"/>
    </row>
    <row r="31" spans="1:54" ht="18.75" customHeight="1">
      <c r="A31" s="17"/>
      <c r="B31" s="659">
        <v>1</v>
      </c>
      <c r="C31" s="660"/>
      <c r="D31" s="610">
        <v>36</v>
      </c>
      <c r="E31" s="613"/>
      <c r="F31" s="614"/>
      <c r="G31" s="610">
        <v>2</v>
      </c>
      <c r="H31" s="613"/>
      <c r="I31" s="614"/>
      <c r="J31" s="607">
        <v>2</v>
      </c>
      <c r="K31" s="608"/>
      <c r="L31" s="608"/>
      <c r="M31" s="608"/>
      <c r="N31" s="609"/>
      <c r="O31" s="675"/>
      <c r="P31" s="676"/>
      <c r="Q31" s="677"/>
      <c r="R31" s="623"/>
      <c r="S31" s="624"/>
      <c r="T31" s="625"/>
      <c r="U31" s="610">
        <v>12</v>
      </c>
      <c r="V31" s="613"/>
      <c r="W31" s="614"/>
      <c r="X31" s="610">
        <f>SUM(D31:W31)</f>
        <v>52</v>
      </c>
      <c r="Y31" s="613"/>
      <c r="Z31" s="614"/>
      <c r="AA31" s="33"/>
      <c r="AB31" s="594" t="s">
        <v>17</v>
      </c>
      <c r="AC31" s="594"/>
      <c r="AD31" s="594"/>
      <c r="AE31" s="594"/>
      <c r="AF31" s="594"/>
      <c r="AG31" s="595"/>
      <c r="AH31" s="595"/>
      <c r="AI31" s="595"/>
      <c r="AJ31" s="626" t="s">
        <v>108</v>
      </c>
      <c r="AK31" s="626"/>
      <c r="AL31" s="626"/>
      <c r="AM31" s="593"/>
      <c r="AN31" s="593"/>
      <c r="AO31" s="593"/>
      <c r="AP31" s="627">
        <v>9</v>
      </c>
      <c r="AQ31" s="628"/>
      <c r="AR31" s="628"/>
      <c r="AS31" s="628"/>
      <c r="AT31" s="48"/>
      <c r="AU31" s="48"/>
      <c r="AV31" s="48"/>
      <c r="AW31" s="48"/>
      <c r="AX31" s="48"/>
      <c r="AY31" s="629"/>
      <c r="AZ31" s="629"/>
      <c r="BA31" s="629"/>
      <c r="BB31" s="630"/>
    </row>
    <row r="32" spans="1:54" ht="18.75" customHeight="1">
      <c r="A32" s="17"/>
      <c r="B32" s="671">
        <v>2</v>
      </c>
      <c r="C32" s="672"/>
      <c r="D32" s="610">
        <v>36</v>
      </c>
      <c r="E32" s="613"/>
      <c r="F32" s="614"/>
      <c r="G32" s="610">
        <v>2</v>
      </c>
      <c r="H32" s="613"/>
      <c r="I32" s="614"/>
      <c r="J32" s="607">
        <v>2</v>
      </c>
      <c r="K32" s="608"/>
      <c r="L32" s="608"/>
      <c r="M32" s="608"/>
      <c r="N32" s="609"/>
      <c r="O32" s="683"/>
      <c r="P32" s="682"/>
      <c r="Q32" s="684"/>
      <c r="R32" s="623"/>
      <c r="S32" s="624"/>
      <c r="T32" s="625"/>
      <c r="U32" s="610">
        <v>12</v>
      </c>
      <c r="V32" s="613"/>
      <c r="W32" s="614"/>
      <c r="X32" s="610">
        <f>SUM(D32:W32)</f>
        <v>52</v>
      </c>
      <c r="Y32" s="613"/>
      <c r="Z32" s="614"/>
      <c r="AA32" s="33"/>
      <c r="AB32" s="594"/>
      <c r="AC32" s="594"/>
      <c r="AD32" s="594"/>
      <c r="AE32" s="594"/>
      <c r="AF32" s="594"/>
      <c r="AG32" s="595"/>
      <c r="AH32" s="595"/>
      <c r="AI32" s="595"/>
      <c r="AJ32" s="626"/>
      <c r="AK32" s="626"/>
      <c r="AL32" s="626"/>
      <c r="AM32" s="593"/>
      <c r="AN32" s="593"/>
      <c r="AO32" s="593"/>
      <c r="AP32" s="628"/>
      <c r="AQ32" s="628"/>
      <c r="AR32" s="628"/>
      <c r="AS32" s="628"/>
      <c r="AT32" s="48"/>
      <c r="AU32" s="48"/>
      <c r="AV32" s="48"/>
      <c r="AW32" s="48"/>
      <c r="AX32" s="48"/>
      <c r="AY32" s="615"/>
      <c r="AZ32" s="615"/>
      <c r="BA32" s="615"/>
      <c r="BB32" s="615"/>
    </row>
    <row r="33" spans="1:54" ht="18.75">
      <c r="A33" s="17"/>
      <c r="B33" s="671">
        <v>3</v>
      </c>
      <c r="C33" s="672"/>
      <c r="D33" s="622">
        <v>35</v>
      </c>
      <c r="E33" s="617"/>
      <c r="F33" s="618"/>
      <c r="G33" s="616">
        <v>3</v>
      </c>
      <c r="H33" s="617"/>
      <c r="I33" s="618"/>
      <c r="J33" s="607">
        <v>3</v>
      </c>
      <c r="K33" s="608"/>
      <c r="L33" s="608"/>
      <c r="M33" s="608"/>
      <c r="N33" s="609"/>
      <c r="O33" s="683"/>
      <c r="P33" s="682"/>
      <c r="Q33" s="684"/>
      <c r="R33" s="623"/>
      <c r="S33" s="624"/>
      <c r="T33" s="625"/>
      <c r="U33" s="622">
        <v>11</v>
      </c>
      <c r="V33" s="617"/>
      <c r="W33" s="618"/>
      <c r="X33" s="610">
        <f>SUM(D33:W33)</f>
        <v>52</v>
      </c>
      <c r="Y33" s="613"/>
      <c r="Z33" s="614"/>
      <c r="AA33" s="33"/>
      <c r="AB33" s="594"/>
      <c r="AC33" s="594"/>
      <c r="AD33" s="594"/>
      <c r="AE33" s="594"/>
      <c r="AF33" s="594"/>
      <c r="AG33" s="595"/>
      <c r="AH33" s="595"/>
      <c r="AI33" s="595"/>
      <c r="AJ33" s="626"/>
      <c r="AK33" s="626"/>
      <c r="AL33" s="626"/>
      <c r="AM33" s="593"/>
      <c r="AN33" s="593"/>
      <c r="AO33" s="593"/>
      <c r="AP33" s="628"/>
      <c r="AQ33" s="628"/>
      <c r="AR33" s="628"/>
      <c r="AS33" s="628"/>
      <c r="AT33" s="48"/>
      <c r="AU33" s="48"/>
      <c r="AV33" s="48"/>
      <c r="AW33" s="48"/>
      <c r="AX33" s="48"/>
      <c r="AY33" s="615"/>
      <c r="AZ33" s="615"/>
      <c r="BA33" s="615"/>
      <c r="BB33" s="615"/>
    </row>
    <row r="34" spans="1:54" ht="19.5" customHeight="1">
      <c r="A34" s="17"/>
      <c r="B34" s="671">
        <v>4</v>
      </c>
      <c r="C34" s="672"/>
      <c r="D34" s="622">
        <v>35</v>
      </c>
      <c r="E34" s="617"/>
      <c r="F34" s="618"/>
      <c r="G34" s="616">
        <v>3</v>
      </c>
      <c r="H34" s="617"/>
      <c r="I34" s="618"/>
      <c r="J34" s="607">
        <v>3</v>
      </c>
      <c r="K34" s="608"/>
      <c r="L34" s="608"/>
      <c r="M34" s="608"/>
      <c r="N34" s="609"/>
      <c r="O34" s="683"/>
      <c r="P34" s="682"/>
      <c r="Q34" s="684"/>
      <c r="R34" s="685"/>
      <c r="S34" s="624"/>
      <c r="T34" s="625"/>
      <c r="U34" s="622">
        <v>11</v>
      </c>
      <c r="V34" s="617"/>
      <c r="W34" s="618"/>
      <c r="X34" s="610">
        <f>SUM(D34:W34)</f>
        <v>52</v>
      </c>
      <c r="Y34" s="613"/>
      <c r="Z34" s="614"/>
      <c r="AA34" s="33"/>
      <c r="AB34" s="37"/>
      <c r="AC34" s="35"/>
      <c r="AD34" s="35"/>
      <c r="AE34" s="35"/>
      <c r="AF34" s="35"/>
      <c r="AG34" s="36"/>
      <c r="AH34" s="35"/>
      <c r="AI34" s="35"/>
      <c r="AJ34" s="38"/>
      <c r="AK34" s="35"/>
      <c r="AL34" s="35"/>
      <c r="AM34" s="34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615"/>
      <c r="AZ34" s="615"/>
      <c r="BA34" s="615"/>
      <c r="BB34" s="615"/>
    </row>
    <row r="35" spans="1:54" ht="27" customHeight="1">
      <c r="A35" s="17"/>
      <c r="B35" s="671">
        <v>5</v>
      </c>
      <c r="C35" s="672"/>
      <c r="D35" s="619">
        <v>0</v>
      </c>
      <c r="E35" s="620"/>
      <c r="F35" s="621"/>
      <c r="G35" s="619">
        <v>0</v>
      </c>
      <c r="H35" s="613"/>
      <c r="I35" s="614"/>
      <c r="J35" s="610">
        <v>0</v>
      </c>
      <c r="K35" s="611"/>
      <c r="L35" s="611"/>
      <c r="M35" s="611"/>
      <c r="N35" s="612"/>
      <c r="O35" s="688">
        <v>14</v>
      </c>
      <c r="P35" s="672"/>
      <c r="Q35" s="689"/>
      <c r="R35" s="685">
        <v>2</v>
      </c>
      <c r="S35" s="686"/>
      <c r="T35" s="687"/>
      <c r="U35" s="619"/>
      <c r="V35" s="620"/>
      <c r="W35" s="621"/>
      <c r="X35" s="610">
        <f>SUM(D35:W35)</f>
        <v>16</v>
      </c>
      <c r="Y35" s="613"/>
      <c r="Z35" s="614"/>
      <c r="AA35" s="33"/>
      <c r="AB35" s="37"/>
      <c r="AC35" s="35"/>
      <c r="AD35" s="35"/>
      <c r="AE35" s="35"/>
      <c r="AF35" s="35"/>
      <c r="AG35" s="36"/>
      <c r="AH35" s="35"/>
      <c r="AI35" s="35"/>
      <c r="AJ35" s="38"/>
      <c r="AK35" s="35"/>
      <c r="AL35" s="35"/>
      <c r="AM35" s="34"/>
      <c r="AN35" s="589"/>
      <c r="AO35" s="589"/>
      <c r="AP35" s="589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  <c r="BA35" s="590"/>
      <c r="BB35" s="590"/>
    </row>
    <row r="36" spans="1:54" ht="44.25" customHeight="1">
      <c r="A36" s="17"/>
      <c r="B36" s="681" t="s">
        <v>18</v>
      </c>
      <c r="C36" s="682"/>
      <c r="D36" s="622">
        <f>SUM(D31:D35)</f>
        <v>142</v>
      </c>
      <c r="E36" s="617"/>
      <c r="F36" s="618"/>
      <c r="G36" s="616">
        <f>SUM(G31:G35)</f>
        <v>10</v>
      </c>
      <c r="H36" s="617"/>
      <c r="I36" s="618"/>
      <c r="J36" s="607">
        <v>10</v>
      </c>
      <c r="K36" s="608"/>
      <c r="L36" s="608"/>
      <c r="M36" s="608"/>
      <c r="N36" s="609"/>
      <c r="O36" s="683">
        <f>SUM(O35)</f>
        <v>14</v>
      </c>
      <c r="P36" s="682"/>
      <c r="Q36" s="684"/>
      <c r="R36" s="685">
        <f>SUM(R35)</f>
        <v>2</v>
      </c>
      <c r="S36" s="624"/>
      <c r="T36" s="625"/>
      <c r="U36" s="622">
        <f>SUM(U31:W35)</f>
        <v>46</v>
      </c>
      <c r="V36" s="617"/>
      <c r="W36" s="618"/>
      <c r="X36" s="616">
        <f>SUM(X31:Z35)</f>
        <v>224</v>
      </c>
      <c r="Y36" s="617"/>
      <c r="Z36" s="618"/>
      <c r="AA36" s="33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4"/>
      <c r="AN36" s="589"/>
      <c r="AO36" s="589"/>
      <c r="AP36" s="589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  <c r="BA36" s="590"/>
      <c r="BB36" s="590"/>
    </row>
  </sheetData>
  <sheetProtection selectLockedCells="1" selectUnlockedCells="1"/>
  <mergeCells count="99">
    <mergeCell ref="AY17:BB17"/>
    <mergeCell ref="Q13:AL13"/>
    <mergeCell ref="T17:X17"/>
    <mergeCell ref="Y17:AB17"/>
    <mergeCell ref="AK17:AO17"/>
    <mergeCell ref="AP17:AS17"/>
    <mergeCell ref="AT17:AX17"/>
    <mergeCell ref="AG17:AJ17"/>
    <mergeCell ref="X36:Z36"/>
    <mergeCell ref="X28:Z30"/>
    <mergeCell ref="B24:AV24"/>
    <mergeCell ref="O36:Q36"/>
    <mergeCell ref="O34:Q34"/>
    <mergeCell ref="R34:T34"/>
    <mergeCell ref="D35:F35"/>
    <mergeCell ref="O28:Q30"/>
    <mergeCell ref="X35:Z35"/>
    <mergeCell ref="U36:W36"/>
    <mergeCell ref="O33:Q33"/>
    <mergeCell ref="U33:W33"/>
    <mergeCell ref="U34:W34"/>
    <mergeCell ref="R35:T35"/>
    <mergeCell ref="R36:T36"/>
    <mergeCell ref="O35:Q35"/>
    <mergeCell ref="R33:T33"/>
    <mergeCell ref="B36:C36"/>
    <mergeCell ref="B32:C32"/>
    <mergeCell ref="B33:C33"/>
    <mergeCell ref="O32:Q32"/>
    <mergeCell ref="D31:F31"/>
    <mergeCell ref="G31:I31"/>
    <mergeCell ref="D33:F33"/>
    <mergeCell ref="G34:I34"/>
    <mergeCell ref="G35:I35"/>
    <mergeCell ref="B34:C34"/>
    <mergeCell ref="B35:C35"/>
    <mergeCell ref="Q2:AO2"/>
    <mergeCell ref="B2:P2"/>
    <mergeCell ref="B4:P4"/>
    <mergeCell ref="Q4:AO4"/>
    <mergeCell ref="B3:P3"/>
    <mergeCell ref="O31:Q31"/>
    <mergeCell ref="AN6:BB6"/>
    <mergeCell ref="Q7:AO7"/>
    <mergeCell ref="B28:C30"/>
    <mergeCell ref="G28:I30"/>
    <mergeCell ref="B31:C31"/>
    <mergeCell ref="R31:T31"/>
    <mergeCell ref="U28:W30"/>
    <mergeCell ref="P17:S17"/>
    <mergeCell ref="D28:F30"/>
    <mergeCell ref="U31:W31"/>
    <mergeCell ref="K17:O17"/>
    <mergeCell ref="Q9:AB9"/>
    <mergeCell ref="Q12:AN12"/>
    <mergeCell ref="Q11:AK11"/>
    <mergeCell ref="AN11:BB11"/>
    <mergeCell ref="AN9:BB9"/>
    <mergeCell ref="AN10:BB10"/>
    <mergeCell ref="B5:P5"/>
    <mergeCell ref="C17:F17"/>
    <mergeCell ref="B17:B18"/>
    <mergeCell ref="G17:J17"/>
    <mergeCell ref="AC17:AF17"/>
    <mergeCell ref="B15:BB15"/>
    <mergeCell ref="Q8:AN8"/>
    <mergeCell ref="B7:P7"/>
    <mergeCell ref="Q10:AL10"/>
    <mergeCell ref="B8:P8"/>
    <mergeCell ref="X32:Z32"/>
    <mergeCell ref="AJ31:AO33"/>
    <mergeCell ref="J34:N34"/>
    <mergeCell ref="AP31:AS33"/>
    <mergeCell ref="AY28:BB31"/>
    <mergeCell ref="X31:Z31"/>
    <mergeCell ref="AP28:AS30"/>
    <mergeCell ref="R28:T30"/>
    <mergeCell ref="J33:N33"/>
    <mergeCell ref="X33:Z33"/>
    <mergeCell ref="G36:I36"/>
    <mergeCell ref="D32:F32"/>
    <mergeCell ref="U32:W32"/>
    <mergeCell ref="U35:W35"/>
    <mergeCell ref="D36:F36"/>
    <mergeCell ref="G32:I32"/>
    <mergeCell ref="G33:I33"/>
    <mergeCell ref="J36:N36"/>
    <mergeCell ref="D34:F34"/>
    <mergeCell ref="R32:T32"/>
    <mergeCell ref="AN35:BB36"/>
    <mergeCell ref="AB28:AI30"/>
    <mergeCell ref="AB31:AI33"/>
    <mergeCell ref="AJ28:AO30"/>
    <mergeCell ref="J28:N30"/>
    <mergeCell ref="J31:N31"/>
    <mergeCell ref="J32:N32"/>
    <mergeCell ref="J35:N35"/>
    <mergeCell ref="X34:Z34"/>
    <mergeCell ref="AY32:BB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0"/>
  <sheetViews>
    <sheetView showZeros="0" view="pageBreakPreview" zoomScale="70" zoomScaleNormal="50" zoomScaleSheetLayoutView="70" zoomScalePageLayoutView="0" workbookViewId="0" topLeftCell="A1">
      <pane xSplit="2" ySplit="10" topLeftCell="C7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92" sqref="X92"/>
    </sheetView>
  </sheetViews>
  <sheetFormatPr defaultColWidth="9.00390625" defaultRowHeight="12.75"/>
  <cols>
    <col min="1" max="1" width="9.25390625" style="398" customWidth="1"/>
    <col min="2" max="2" width="40.375" style="409" customWidth="1"/>
    <col min="3" max="3" width="5.375" style="410" customWidth="1"/>
    <col min="4" max="4" width="6.25390625" style="410" customWidth="1"/>
    <col min="5" max="6" width="4.00390625" style="410" customWidth="1"/>
    <col min="7" max="7" width="7.75390625" style="411" customWidth="1"/>
    <col min="8" max="8" width="8.625" style="407" customWidth="1"/>
    <col min="9" max="9" width="9.75390625" style="407" customWidth="1"/>
    <col min="10" max="10" width="7.75390625" style="407" customWidth="1"/>
    <col min="11" max="11" width="6.625" style="407" customWidth="1"/>
    <col min="12" max="12" width="10.125" style="407" customWidth="1"/>
    <col min="13" max="13" width="7.875" style="407" customWidth="1"/>
    <col min="14" max="14" width="5.875" style="407" customWidth="1"/>
    <col min="15" max="15" width="5.125" style="407" customWidth="1"/>
    <col min="16" max="16" width="5.25390625" style="407" customWidth="1"/>
    <col min="17" max="17" width="5.125" style="407" customWidth="1"/>
    <col min="18" max="18" width="6.125" style="407" customWidth="1"/>
    <col min="19" max="27" width="5.125" style="407" customWidth="1"/>
    <col min="28" max="28" width="6.00390625" style="407" customWidth="1"/>
    <col min="29" max="29" width="5.125" style="407" customWidth="1"/>
    <col min="30" max="30" width="5.375" style="407" customWidth="1"/>
    <col min="31" max="31" width="5.25390625" style="407" customWidth="1"/>
    <col min="32" max="32" width="9.75390625" style="11" bestFit="1" customWidth="1"/>
    <col min="33" max="34" width="9.125" style="11" customWidth="1"/>
    <col min="35" max="16384" width="9.125" style="1" customWidth="1"/>
  </cols>
  <sheetData>
    <row r="1" spans="1:34" s="2" customFormat="1" ht="19.5" thickBot="1">
      <c r="A1" s="783" t="s">
        <v>215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"/>
      <c r="AD1" s="78"/>
      <c r="AE1" s="78"/>
      <c r="AF1" s="8"/>
      <c r="AG1" s="8"/>
      <c r="AH1" s="8"/>
    </row>
    <row r="2" spans="1:34" s="2" customFormat="1" ht="18.75">
      <c r="A2" s="729" t="s">
        <v>19</v>
      </c>
      <c r="B2" s="738" t="s">
        <v>30</v>
      </c>
      <c r="C2" s="733" t="s">
        <v>227</v>
      </c>
      <c r="D2" s="734"/>
      <c r="E2" s="731" t="s">
        <v>110</v>
      </c>
      <c r="F2" s="731" t="s">
        <v>47</v>
      </c>
      <c r="G2" s="785" t="s">
        <v>51</v>
      </c>
      <c r="H2" s="737" t="s">
        <v>20</v>
      </c>
      <c r="I2" s="737"/>
      <c r="J2" s="737"/>
      <c r="K2" s="737"/>
      <c r="L2" s="737"/>
      <c r="M2" s="737"/>
      <c r="N2" s="790" t="s">
        <v>226</v>
      </c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1"/>
      <c r="AD2" s="791"/>
      <c r="AE2" s="775"/>
      <c r="AF2" s="8"/>
      <c r="AG2" s="8"/>
      <c r="AH2" s="8"/>
    </row>
    <row r="3" spans="1:34" s="2" customFormat="1" ht="22.5" customHeight="1" thickBot="1">
      <c r="A3" s="730"/>
      <c r="B3" s="739"/>
      <c r="C3" s="735"/>
      <c r="D3" s="736"/>
      <c r="E3" s="732"/>
      <c r="F3" s="732"/>
      <c r="G3" s="786"/>
      <c r="H3" s="742" t="s">
        <v>21</v>
      </c>
      <c r="I3" s="795" t="s">
        <v>22</v>
      </c>
      <c r="J3" s="796"/>
      <c r="K3" s="796"/>
      <c r="L3" s="796"/>
      <c r="M3" s="768" t="s">
        <v>23</v>
      </c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4"/>
      <c r="AF3" s="8"/>
      <c r="AG3" s="8"/>
      <c r="AH3" s="8"/>
    </row>
    <row r="4" spans="1:34" s="2" customFormat="1" ht="21.75" customHeight="1">
      <c r="A4" s="730"/>
      <c r="B4" s="739"/>
      <c r="C4" s="740" t="s">
        <v>24</v>
      </c>
      <c r="D4" s="787" t="s">
        <v>25</v>
      </c>
      <c r="E4" s="732"/>
      <c r="F4" s="732"/>
      <c r="G4" s="786"/>
      <c r="H4" s="743"/>
      <c r="I4" s="768" t="s">
        <v>49</v>
      </c>
      <c r="J4" s="768" t="s">
        <v>73</v>
      </c>
      <c r="K4" s="766" t="s">
        <v>74</v>
      </c>
      <c r="L4" s="766" t="s">
        <v>55</v>
      </c>
      <c r="M4" s="784"/>
      <c r="N4" s="769" t="s">
        <v>26</v>
      </c>
      <c r="O4" s="770"/>
      <c r="P4" s="770"/>
      <c r="Q4" s="771"/>
      <c r="R4" s="769" t="s">
        <v>27</v>
      </c>
      <c r="S4" s="770"/>
      <c r="T4" s="770"/>
      <c r="U4" s="771"/>
      <c r="V4" s="769" t="s">
        <v>28</v>
      </c>
      <c r="W4" s="770"/>
      <c r="X4" s="770"/>
      <c r="Y4" s="771"/>
      <c r="Z4" s="769" t="s">
        <v>29</v>
      </c>
      <c r="AA4" s="770"/>
      <c r="AB4" s="770"/>
      <c r="AC4" s="770"/>
      <c r="AD4" s="774" t="s">
        <v>71</v>
      </c>
      <c r="AE4" s="775"/>
      <c r="AF4" s="8"/>
      <c r="AG4" s="8"/>
      <c r="AH4" s="8"/>
    </row>
    <row r="5" spans="1:34" s="2" customFormat="1" ht="37.5" customHeight="1" thickBot="1">
      <c r="A5" s="730"/>
      <c r="B5" s="739"/>
      <c r="C5" s="741"/>
      <c r="D5" s="788"/>
      <c r="E5" s="732"/>
      <c r="F5" s="732"/>
      <c r="G5" s="786"/>
      <c r="H5" s="744"/>
      <c r="I5" s="768"/>
      <c r="J5" s="768"/>
      <c r="K5" s="767"/>
      <c r="L5" s="767"/>
      <c r="M5" s="784"/>
      <c r="N5" s="764">
        <v>1</v>
      </c>
      <c r="O5" s="765"/>
      <c r="P5" s="772">
        <v>2</v>
      </c>
      <c r="Q5" s="773"/>
      <c r="R5" s="764">
        <v>3</v>
      </c>
      <c r="S5" s="765"/>
      <c r="T5" s="772">
        <v>4</v>
      </c>
      <c r="U5" s="773"/>
      <c r="V5" s="764">
        <v>5</v>
      </c>
      <c r="W5" s="765"/>
      <c r="X5" s="772">
        <v>6</v>
      </c>
      <c r="Y5" s="773"/>
      <c r="Z5" s="764">
        <v>7</v>
      </c>
      <c r="AA5" s="765"/>
      <c r="AB5" s="772">
        <v>8</v>
      </c>
      <c r="AC5" s="773"/>
      <c r="AD5" s="776">
        <v>9</v>
      </c>
      <c r="AE5" s="777"/>
      <c r="AF5" s="8"/>
      <c r="AG5" s="8"/>
      <c r="AH5" s="8"/>
    </row>
    <row r="6" spans="1:34" s="2" customFormat="1" ht="72" customHeight="1" thickBot="1">
      <c r="A6" s="79"/>
      <c r="B6" s="80"/>
      <c r="C6" s="81"/>
      <c r="D6" s="82"/>
      <c r="E6" s="81"/>
      <c r="F6" s="81"/>
      <c r="G6" s="83"/>
      <c r="H6" s="84"/>
      <c r="I6" s="84"/>
      <c r="J6" s="84"/>
      <c r="K6" s="85"/>
      <c r="L6" s="85"/>
      <c r="M6" s="412"/>
      <c r="N6" s="86" t="s">
        <v>224</v>
      </c>
      <c r="O6" s="86" t="s">
        <v>225</v>
      </c>
      <c r="P6" s="86" t="s">
        <v>224</v>
      </c>
      <c r="Q6" s="86" t="s">
        <v>225</v>
      </c>
      <c r="R6" s="86" t="s">
        <v>224</v>
      </c>
      <c r="S6" s="86" t="s">
        <v>225</v>
      </c>
      <c r="T6" s="86" t="s">
        <v>224</v>
      </c>
      <c r="U6" s="86" t="s">
        <v>225</v>
      </c>
      <c r="V6" s="86" t="s">
        <v>224</v>
      </c>
      <c r="W6" s="86" t="s">
        <v>225</v>
      </c>
      <c r="X6" s="86" t="s">
        <v>224</v>
      </c>
      <c r="Y6" s="86" t="s">
        <v>225</v>
      </c>
      <c r="Z6" s="86" t="s">
        <v>224</v>
      </c>
      <c r="AA6" s="86" t="s">
        <v>225</v>
      </c>
      <c r="AB6" s="86" t="s">
        <v>224</v>
      </c>
      <c r="AC6" s="86" t="s">
        <v>225</v>
      </c>
      <c r="AD6" s="86" t="s">
        <v>224</v>
      </c>
      <c r="AE6" s="86" t="s">
        <v>225</v>
      </c>
      <c r="AF6" s="8"/>
      <c r="AG6" s="8"/>
      <c r="AH6" s="8"/>
    </row>
    <row r="7" spans="1:34" s="4" customFormat="1" ht="19.5" thickBot="1">
      <c r="A7" s="87">
        <v>1</v>
      </c>
      <c r="B7" s="88">
        <v>2</v>
      </c>
      <c r="C7" s="89">
        <v>3</v>
      </c>
      <c r="D7" s="89">
        <v>4</v>
      </c>
      <c r="E7" s="89">
        <v>5</v>
      </c>
      <c r="F7" s="89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413">
        <v>12</v>
      </c>
      <c r="M7" s="414">
        <v>13</v>
      </c>
      <c r="N7" s="803">
        <v>14</v>
      </c>
      <c r="O7" s="752"/>
      <c r="P7" s="751">
        <v>15</v>
      </c>
      <c r="Q7" s="752"/>
      <c r="R7" s="751">
        <v>16</v>
      </c>
      <c r="S7" s="752"/>
      <c r="T7" s="751">
        <v>17</v>
      </c>
      <c r="U7" s="752"/>
      <c r="V7" s="751">
        <v>18</v>
      </c>
      <c r="W7" s="752"/>
      <c r="X7" s="751">
        <v>19</v>
      </c>
      <c r="Y7" s="752"/>
      <c r="Z7" s="751">
        <v>20</v>
      </c>
      <c r="AA7" s="752"/>
      <c r="AB7" s="751">
        <v>21</v>
      </c>
      <c r="AC7" s="752"/>
      <c r="AD7" s="751">
        <v>22</v>
      </c>
      <c r="AE7" s="752"/>
      <c r="AF7" s="9"/>
      <c r="AG7" s="9"/>
      <c r="AH7" s="9"/>
    </row>
    <row r="8" spans="1:34" s="2" customFormat="1" ht="19.5" thickBot="1">
      <c r="A8" s="753" t="s">
        <v>61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9"/>
      <c r="M8" s="759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9"/>
      <c r="AE8" s="760"/>
      <c r="AF8" s="8"/>
      <c r="AG8" s="8"/>
      <c r="AH8" s="8"/>
    </row>
    <row r="9" spans="1:34" s="2" customFormat="1" ht="19.5" thickBot="1">
      <c r="A9" s="753" t="s">
        <v>111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802"/>
      <c r="AF9" s="8"/>
      <c r="AG9" s="8"/>
      <c r="AH9" s="8"/>
    </row>
    <row r="10" spans="1:34" s="2" customFormat="1" ht="19.5" thickBot="1">
      <c r="A10" s="753" t="s">
        <v>112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5"/>
      <c r="AC10" s="755"/>
      <c r="AD10" s="755"/>
      <c r="AE10" s="756"/>
      <c r="AF10" s="8"/>
      <c r="AG10" s="8"/>
      <c r="AH10" s="8"/>
    </row>
    <row r="11" spans="1:35" s="3" customFormat="1" ht="31.5">
      <c r="A11" s="91" t="s">
        <v>113</v>
      </c>
      <c r="B11" s="92" t="s">
        <v>43</v>
      </c>
      <c r="C11" s="93"/>
      <c r="D11" s="94"/>
      <c r="E11" s="94"/>
      <c r="F11" s="94"/>
      <c r="G11" s="95">
        <f>G12+G13</f>
        <v>6.5</v>
      </c>
      <c r="H11" s="96">
        <f>H12+H13</f>
        <v>195</v>
      </c>
      <c r="I11" s="97">
        <f>I12+I13</f>
        <v>8</v>
      </c>
      <c r="J11" s="97">
        <f>J12+J13</f>
        <v>8</v>
      </c>
      <c r="K11" s="97"/>
      <c r="L11" s="97"/>
      <c r="M11" s="97">
        <f>M12+M13</f>
        <v>187</v>
      </c>
      <c r="N11" s="98"/>
      <c r="O11" s="99"/>
      <c r="P11" s="93"/>
      <c r="Q11" s="99"/>
      <c r="R11" s="98"/>
      <c r="S11" s="99"/>
      <c r="T11" s="93"/>
      <c r="U11" s="93"/>
      <c r="V11" s="98"/>
      <c r="W11" s="99"/>
      <c r="X11" s="93"/>
      <c r="Y11" s="100"/>
      <c r="Z11" s="98"/>
      <c r="AA11" s="99"/>
      <c r="AB11" s="98"/>
      <c r="AC11" s="101"/>
      <c r="AD11" s="98"/>
      <c r="AE11" s="101"/>
      <c r="AF11" s="55">
        <f>G12+G13</f>
        <v>6.5</v>
      </c>
      <c r="AG11" s="55" t="s">
        <v>26</v>
      </c>
      <c r="AH11" s="55"/>
      <c r="AI11" s="56"/>
    </row>
    <row r="12" spans="1:35" s="3" customFormat="1" ht="31.5">
      <c r="A12" s="102" t="s">
        <v>114</v>
      </c>
      <c r="B12" s="103" t="s">
        <v>43</v>
      </c>
      <c r="C12" s="104"/>
      <c r="D12" s="105">
        <v>1</v>
      </c>
      <c r="E12" s="105"/>
      <c r="F12" s="105"/>
      <c r="G12" s="106">
        <v>2.5</v>
      </c>
      <c r="H12" s="107">
        <f aca="true" t="shared" si="0" ref="H12:H17">G12*30</f>
        <v>75</v>
      </c>
      <c r="I12" s="107">
        <f aca="true" t="shared" si="1" ref="I12:I17">SUM(J12:L12)</f>
        <v>4</v>
      </c>
      <c r="J12" s="108">
        <v>4</v>
      </c>
      <c r="K12" s="108"/>
      <c r="L12" s="108"/>
      <c r="M12" s="109">
        <f aca="true" t="shared" si="2" ref="M12:M17">H12-I12</f>
        <v>71</v>
      </c>
      <c r="N12" s="110">
        <v>4</v>
      </c>
      <c r="O12" s="111">
        <v>0</v>
      </c>
      <c r="P12" s="104"/>
      <c r="Q12" s="111"/>
      <c r="R12" s="110"/>
      <c r="S12" s="111"/>
      <c r="T12" s="104"/>
      <c r="U12" s="104"/>
      <c r="V12" s="110"/>
      <c r="W12" s="111"/>
      <c r="X12" s="104"/>
      <c r="Y12" s="112"/>
      <c r="Z12" s="110"/>
      <c r="AA12" s="111"/>
      <c r="AB12" s="113"/>
      <c r="AC12" s="114"/>
      <c r="AD12" s="113"/>
      <c r="AE12" s="114"/>
      <c r="AF12" s="55">
        <f>G14+G15+G16+G17</f>
        <v>15</v>
      </c>
      <c r="AG12" s="55" t="s">
        <v>27</v>
      </c>
      <c r="AH12" s="55"/>
      <c r="AI12" s="56"/>
    </row>
    <row r="13" spans="1:35" s="3" customFormat="1" ht="31.5">
      <c r="A13" s="102" t="s">
        <v>115</v>
      </c>
      <c r="B13" s="115" t="s">
        <v>43</v>
      </c>
      <c r="C13" s="116">
        <v>2</v>
      </c>
      <c r="D13" s="117"/>
      <c r="E13" s="117"/>
      <c r="F13" s="117"/>
      <c r="G13" s="118">
        <v>4</v>
      </c>
      <c r="H13" s="107">
        <f t="shared" si="0"/>
        <v>120</v>
      </c>
      <c r="I13" s="119">
        <f t="shared" si="1"/>
        <v>4</v>
      </c>
      <c r="J13" s="120">
        <v>4</v>
      </c>
      <c r="K13" s="120"/>
      <c r="L13" s="120"/>
      <c r="M13" s="109">
        <f t="shared" si="2"/>
        <v>116</v>
      </c>
      <c r="N13" s="113"/>
      <c r="O13" s="121"/>
      <c r="P13" s="116">
        <v>4</v>
      </c>
      <c r="Q13" s="111">
        <v>0</v>
      </c>
      <c r="R13" s="110"/>
      <c r="S13" s="111"/>
      <c r="T13" s="104"/>
      <c r="U13" s="104"/>
      <c r="V13" s="110"/>
      <c r="W13" s="111"/>
      <c r="X13" s="104"/>
      <c r="Y13" s="112"/>
      <c r="Z13" s="110"/>
      <c r="AA13" s="111"/>
      <c r="AB13" s="113"/>
      <c r="AC13" s="114"/>
      <c r="AD13" s="113"/>
      <c r="AE13" s="114"/>
      <c r="AF13" s="55">
        <v>0</v>
      </c>
      <c r="AG13" s="55" t="s">
        <v>28</v>
      </c>
      <c r="AH13" s="55"/>
      <c r="AI13" s="56"/>
    </row>
    <row r="14" spans="1:35" s="3" customFormat="1" ht="18.75">
      <c r="A14" s="102" t="s">
        <v>117</v>
      </c>
      <c r="B14" s="115" t="s">
        <v>116</v>
      </c>
      <c r="C14" s="116">
        <v>3</v>
      </c>
      <c r="D14" s="117"/>
      <c r="E14" s="117"/>
      <c r="F14" s="117"/>
      <c r="G14" s="122">
        <v>4.5</v>
      </c>
      <c r="H14" s="107">
        <f t="shared" si="0"/>
        <v>135</v>
      </c>
      <c r="I14" s="119">
        <f t="shared" si="1"/>
        <v>4</v>
      </c>
      <c r="J14" s="120">
        <v>4</v>
      </c>
      <c r="K14" s="120"/>
      <c r="L14" s="120"/>
      <c r="M14" s="109">
        <f t="shared" si="2"/>
        <v>131</v>
      </c>
      <c r="N14" s="113"/>
      <c r="O14" s="121"/>
      <c r="P14" s="116"/>
      <c r="Q14" s="121"/>
      <c r="R14" s="113">
        <v>4</v>
      </c>
      <c r="S14" s="121">
        <v>0</v>
      </c>
      <c r="T14" s="116"/>
      <c r="U14" s="116"/>
      <c r="V14" s="113"/>
      <c r="W14" s="121"/>
      <c r="X14" s="116"/>
      <c r="Y14" s="123"/>
      <c r="Z14" s="113"/>
      <c r="AA14" s="121"/>
      <c r="AB14" s="113"/>
      <c r="AC14" s="114"/>
      <c r="AD14" s="113"/>
      <c r="AE14" s="114"/>
      <c r="AF14" s="55">
        <v>0</v>
      </c>
      <c r="AG14" s="55" t="s">
        <v>29</v>
      </c>
      <c r="AH14" s="55"/>
      <c r="AI14" s="56"/>
    </row>
    <row r="15" spans="1:35" s="3" customFormat="1" ht="18.75">
      <c r="A15" s="102" t="s">
        <v>118</v>
      </c>
      <c r="B15" s="124" t="s">
        <v>60</v>
      </c>
      <c r="C15" s="125"/>
      <c r="D15" s="126">
        <v>3</v>
      </c>
      <c r="E15" s="117"/>
      <c r="F15" s="117"/>
      <c r="G15" s="122">
        <v>3</v>
      </c>
      <c r="H15" s="107">
        <f t="shared" si="0"/>
        <v>90</v>
      </c>
      <c r="I15" s="119">
        <f t="shared" si="1"/>
        <v>4</v>
      </c>
      <c r="J15" s="120">
        <v>4</v>
      </c>
      <c r="K15" s="120"/>
      <c r="L15" s="120"/>
      <c r="M15" s="109">
        <f t="shared" si="2"/>
        <v>86</v>
      </c>
      <c r="N15" s="113"/>
      <c r="O15" s="121"/>
      <c r="P15" s="116"/>
      <c r="Q15" s="121"/>
      <c r="R15" s="113">
        <v>4</v>
      </c>
      <c r="S15" s="121">
        <v>0</v>
      </c>
      <c r="T15" s="116"/>
      <c r="U15" s="116"/>
      <c r="V15" s="113"/>
      <c r="W15" s="121"/>
      <c r="X15" s="116"/>
      <c r="Y15" s="123"/>
      <c r="Z15" s="113"/>
      <c r="AA15" s="121"/>
      <c r="AB15" s="113"/>
      <c r="AC15" s="114"/>
      <c r="AD15" s="113"/>
      <c r="AE15" s="114"/>
      <c r="AF15" s="55"/>
      <c r="AG15" s="55"/>
      <c r="AH15" s="55"/>
      <c r="AI15" s="56"/>
    </row>
    <row r="16" spans="1:35" s="3" customFormat="1" ht="31.5">
      <c r="A16" s="102" t="s">
        <v>119</v>
      </c>
      <c r="B16" s="115" t="s">
        <v>42</v>
      </c>
      <c r="C16" s="116">
        <v>4</v>
      </c>
      <c r="D16" s="117"/>
      <c r="E16" s="117"/>
      <c r="F16" s="117"/>
      <c r="G16" s="122">
        <v>3</v>
      </c>
      <c r="H16" s="107">
        <f t="shared" si="0"/>
        <v>90</v>
      </c>
      <c r="I16" s="119">
        <f t="shared" si="1"/>
        <v>4</v>
      </c>
      <c r="J16" s="120">
        <v>4</v>
      </c>
      <c r="K16" s="120"/>
      <c r="L16" s="120"/>
      <c r="M16" s="109">
        <f t="shared" si="2"/>
        <v>86</v>
      </c>
      <c r="N16" s="113"/>
      <c r="O16" s="121"/>
      <c r="P16" s="116"/>
      <c r="Q16" s="121"/>
      <c r="R16" s="113"/>
      <c r="S16" s="121"/>
      <c r="T16" s="116">
        <v>4</v>
      </c>
      <c r="U16" s="116"/>
      <c r="V16" s="113"/>
      <c r="W16" s="121"/>
      <c r="X16" s="116"/>
      <c r="Y16" s="123"/>
      <c r="Z16" s="113"/>
      <c r="AA16" s="121">
        <v>0</v>
      </c>
      <c r="AB16" s="113"/>
      <c r="AC16" s="114"/>
      <c r="AD16" s="113"/>
      <c r="AE16" s="114"/>
      <c r="AF16" s="55"/>
      <c r="AG16" s="55"/>
      <c r="AH16" s="55"/>
      <c r="AI16" s="56"/>
    </row>
    <row r="17" spans="1:35" s="3" customFormat="1" ht="19.5" thickBot="1">
      <c r="A17" s="127" t="s">
        <v>120</v>
      </c>
      <c r="B17" s="128" t="s">
        <v>52</v>
      </c>
      <c r="C17" s="116">
        <v>4</v>
      </c>
      <c r="D17" s="117"/>
      <c r="E17" s="117"/>
      <c r="F17" s="117"/>
      <c r="G17" s="122">
        <v>4.5</v>
      </c>
      <c r="H17" s="107">
        <f t="shared" si="0"/>
        <v>135</v>
      </c>
      <c r="I17" s="119">
        <f t="shared" si="1"/>
        <v>4</v>
      </c>
      <c r="J17" s="120">
        <v>4</v>
      </c>
      <c r="K17" s="120"/>
      <c r="L17" s="120"/>
      <c r="M17" s="109">
        <f t="shared" si="2"/>
        <v>131</v>
      </c>
      <c r="N17" s="129"/>
      <c r="O17" s="130"/>
      <c r="P17" s="131"/>
      <c r="Q17" s="130"/>
      <c r="R17" s="129"/>
      <c r="S17" s="130"/>
      <c r="T17" s="131">
        <v>4</v>
      </c>
      <c r="U17" s="131">
        <v>0</v>
      </c>
      <c r="V17" s="129"/>
      <c r="W17" s="130"/>
      <c r="X17" s="131"/>
      <c r="Y17" s="132"/>
      <c r="Z17" s="129"/>
      <c r="AA17" s="130"/>
      <c r="AB17" s="129"/>
      <c r="AC17" s="133"/>
      <c r="AD17" s="129"/>
      <c r="AE17" s="133"/>
      <c r="AF17" s="55"/>
      <c r="AG17" s="55"/>
      <c r="AH17" s="55"/>
      <c r="AI17" s="56"/>
    </row>
    <row r="18" spans="1:35" s="2" customFormat="1" ht="19.5" thickBot="1">
      <c r="A18" s="778" t="s">
        <v>175</v>
      </c>
      <c r="B18" s="715"/>
      <c r="C18" s="134"/>
      <c r="D18" s="135"/>
      <c r="E18" s="136"/>
      <c r="F18" s="136"/>
      <c r="G18" s="137">
        <f>SUM(G12:G17)</f>
        <v>21.5</v>
      </c>
      <c r="H18" s="137">
        <f aca="true" t="shared" si="3" ref="H18:M18">SUM(H12:H17)</f>
        <v>645</v>
      </c>
      <c r="I18" s="137">
        <f>SUM(I12:I17)</f>
        <v>24</v>
      </c>
      <c r="J18" s="137">
        <f t="shared" si="3"/>
        <v>24</v>
      </c>
      <c r="K18" s="137"/>
      <c r="L18" s="137"/>
      <c r="M18" s="137">
        <f t="shared" si="3"/>
        <v>621</v>
      </c>
      <c r="N18" s="138">
        <f>SUM(N12:N17)</f>
        <v>4</v>
      </c>
      <c r="O18" s="138">
        <f aca="true" t="shared" si="4" ref="O18:AE18">SUM(O12:O17)</f>
        <v>0</v>
      </c>
      <c r="P18" s="138">
        <f t="shared" si="4"/>
        <v>4</v>
      </c>
      <c r="Q18" s="138">
        <f t="shared" si="4"/>
        <v>0</v>
      </c>
      <c r="R18" s="138">
        <f t="shared" si="4"/>
        <v>8</v>
      </c>
      <c r="S18" s="138">
        <f t="shared" si="4"/>
        <v>0</v>
      </c>
      <c r="T18" s="138">
        <f t="shared" si="4"/>
        <v>8</v>
      </c>
      <c r="U18" s="138">
        <f t="shared" si="4"/>
        <v>0</v>
      </c>
      <c r="V18" s="138">
        <f t="shared" si="4"/>
        <v>0</v>
      </c>
      <c r="W18" s="138">
        <f t="shared" si="4"/>
        <v>0</v>
      </c>
      <c r="X18" s="138">
        <f t="shared" si="4"/>
        <v>0</v>
      </c>
      <c r="Y18" s="138">
        <f t="shared" si="4"/>
        <v>0</v>
      </c>
      <c r="Z18" s="138">
        <f t="shared" si="4"/>
        <v>0</v>
      </c>
      <c r="AA18" s="138">
        <f t="shared" si="4"/>
        <v>0</v>
      </c>
      <c r="AB18" s="138">
        <f t="shared" si="4"/>
        <v>0</v>
      </c>
      <c r="AC18" s="138">
        <f t="shared" si="4"/>
        <v>0</v>
      </c>
      <c r="AD18" s="138">
        <f t="shared" si="4"/>
        <v>0</v>
      </c>
      <c r="AE18" s="138">
        <f t="shared" si="4"/>
        <v>0</v>
      </c>
      <c r="AF18" s="57"/>
      <c r="AG18" s="57"/>
      <c r="AH18" s="57"/>
      <c r="AI18" s="58"/>
    </row>
    <row r="19" spans="1:35" s="2" customFormat="1" ht="19.5" thickBot="1">
      <c r="A19" s="753" t="s">
        <v>121</v>
      </c>
      <c r="B19" s="754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5"/>
      <c r="AC19" s="755"/>
      <c r="AD19" s="755"/>
      <c r="AE19" s="756"/>
      <c r="AF19" s="57"/>
      <c r="AG19" s="57"/>
      <c r="AH19" s="57"/>
      <c r="AI19" s="58"/>
    </row>
    <row r="20" spans="1:35" s="52" customFormat="1" ht="31.5" customHeight="1">
      <c r="A20" s="139" t="s">
        <v>122</v>
      </c>
      <c r="B20" s="140" t="s">
        <v>64</v>
      </c>
      <c r="C20" s="141">
        <v>3</v>
      </c>
      <c r="D20" s="142"/>
      <c r="E20" s="142"/>
      <c r="F20" s="142"/>
      <c r="G20" s="143">
        <v>6</v>
      </c>
      <c r="H20" s="143">
        <v>180</v>
      </c>
      <c r="I20" s="144">
        <v>10</v>
      </c>
      <c r="J20" s="144">
        <v>8</v>
      </c>
      <c r="K20" s="144"/>
      <c r="L20" s="144">
        <v>2</v>
      </c>
      <c r="M20" s="145">
        <f aca="true" t="shared" si="5" ref="M20:M34">H20-I20</f>
        <v>170</v>
      </c>
      <c r="N20" s="146"/>
      <c r="O20" s="147"/>
      <c r="P20" s="148"/>
      <c r="Q20" s="148"/>
      <c r="R20" s="149">
        <v>8</v>
      </c>
      <c r="S20" s="150">
        <v>2</v>
      </c>
      <c r="T20" s="151"/>
      <c r="U20" s="152"/>
      <c r="V20" s="146"/>
      <c r="W20" s="147"/>
      <c r="X20" s="151"/>
      <c r="Y20" s="152"/>
      <c r="Z20" s="146"/>
      <c r="AA20" s="147"/>
      <c r="AB20" s="153"/>
      <c r="AC20" s="154"/>
      <c r="AD20" s="155"/>
      <c r="AE20" s="154"/>
      <c r="AF20" s="59">
        <f>G24+G25+G26+G28+G31+G32+G34</f>
        <v>30.5</v>
      </c>
      <c r="AG20" s="55" t="s">
        <v>26</v>
      </c>
      <c r="AH20" s="59"/>
      <c r="AI20" s="60"/>
    </row>
    <row r="21" spans="1:35" s="51" customFormat="1" ht="6.75" customHeight="1" hidden="1">
      <c r="A21" s="156" t="s">
        <v>123</v>
      </c>
      <c r="B21" s="157" t="s">
        <v>65</v>
      </c>
      <c r="C21" s="158"/>
      <c r="D21" s="159"/>
      <c r="E21" s="160"/>
      <c r="F21" s="160"/>
      <c r="G21" s="161"/>
      <c r="H21" s="162"/>
      <c r="I21" s="163"/>
      <c r="J21" s="159"/>
      <c r="K21" s="159"/>
      <c r="L21" s="159"/>
      <c r="M21" s="164"/>
      <c r="N21" s="165"/>
      <c r="O21" s="166"/>
      <c r="P21" s="167"/>
      <c r="Q21" s="167"/>
      <c r="R21" s="168"/>
      <c r="S21" s="169"/>
      <c r="T21" s="170"/>
      <c r="U21" s="171"/>
      <c r="V21" s="165"/>
      <c r="W21" s="166"/>
      <c r="X21" s="170"/>
      <c r="Y21" s="171"/>
      <c r="Z21" s="165"/>
      <c r="AA21" s="166"/>
      <c r="AB21" s="172"/>
      <c r="AC21" s="173"/>
      <c r="AD21" s="165"/>
      <c r="AE21" s="173"/>
      <c r="AF21" s="61"/>
      <c r="AG21" s="55" t="s">
        <v>27</v>
      </c>
      <c r="AH21" s="61"/>
      <c r="AI21" s="62"/>
    </row>
    <row r="22" spans="1:35" s="51" customFormat="1" ht="9" customHeight="1" hidden="1">
      <c r="A22" s="156" t="s">
        <v>124</v>
      </c>
      <c r="B22" s="157" t="s">
        <v>66</v>
      </c>
      <c r="C22" s="158"/>
      <c r="D22" s="159"/>
      <c r="E22" s="160"/>
      <c r="F22" s="160"/>
      <c r="G22" s="161"/>
      <c r="H22" s="162"/>
      <c r="I22" s="163"/>
      <c r="J22" s="159"/>
      <c r="K22" s="159"/>
      <c r="L22" s="159"/>
      <c r="M22" s="164"/>
      <c r="N22" s="174"/>
      <c r="O22" s="175"/>
      <c r="P22" s="167"/>
      <c r="Q22" s="167"/>
      <c r="R22" s="168"/>
      <c r="S22" s="169"/>
      <c r="T22" s="170"/>
      <c r="U22" s="171"/>
      <c r="V22" s="165"/>
      <c r="W22" s="166"/>
      <c r="X22" s="170"/>
      <c r="Y22" s="171"/>
      <c r="Z22" s="165"/>
      <c r="AA22" s="166"/>
      <c r="AB22" s="172"/>
      <c r="AC22" s="173"/>
      <c r="AD22" s="165"/>
      <c r="AE22" s="173"/>
      <c r="AF22" s="61"/>
      <c r="AG22" s="55" t="s">
        <v>28</v>
      </c>
      <c r="AH22" s="61"/>
      <c r="AI22" s="62"/>
    </row>
    <row r="23" spans="1:35" s="5" customFormat="1" ht="18.75">
      <c r="A23" s="176" t="s">
        <v>125</v>
      </c>
      <c r="B23" s="177" t="s">
        <v>70</v>
      </c>
      <c r="C23" s="178"/>
      <c r="D23" s="179"/>
      <c r="E23" s="179"/>
      <c r="F23" s="179"/>
      <c r="G23" s="180">
        <f>SUM(G24:G25)</f>
        <v>6</v>
      </c>
      <c r="H23" s="181">
        <f aca="true" t="shared" si="6" ref="H23:M23">SUM(H24:H25)</f>
        <v>180</v>
      </c>
      <c r="I23" s="182">
        <f t="shared" si="6"/>
        <v>20</v>
      </c>
      <c r="J23" s="182">
        <f t="shared" si="6"/>
        <v>8</v>
      </c>
      <c r="K23" s="182">
        <f t="shared" si="6"/>
        <v>12</v>
      </c>
      <c r="L23" s="181"/>
      <c r="M23" s="182">
        <f t="shared" si="6"/>
        <v>160</v>
      </c>
      <c r="N23" s="183"/>
      <c r="O23" s="184"/>
      <c r="P23" s="185"/>
      <c r="Q23" s="185"/>
      <c r="R23" s="186"/>
      <c r="S23" s="187"/>
      <c r="T23" s="188"/>
      <c r="U23" s="189"/>
      <c r="V23" s="186"/>
      <c r="W23" s="187"/>
      <c r="X23" s="188"/>
      <c r="Y23" s="189"/>
      <c r="Z23" s="186"/>
      <c r="AA23" s="187"/>
      <c r="AB23" s="190"/>
      <c r="AC23" s="191"/>
      <c r="AD23" s="186"/>
      <c r="AE23" s="191"/>
      <c r="AF23" s="63">
        <f>G20+G29+G33</f>
        <v>12</v>
      </c>
      <c r="AG23" s="55" t="s">
        <v>27</v>
      </c>
      <c r="AH23" s="63"/>
      <c r="AI23" s="64"/>
    </row>
    <row r="24" spans="1:35" s="5" customFormat="1" ht="18.75">
      <c r="A24" s="192" t="s">
        <v>126</v>
      </c>
      <c r="B24" s="115" t="s">
        <v>70</v>
      </c>
      <c r="C24" s="116"/>
      <c r="D24" s="117">
        <v>1</v>
      </c>
      <c r="E24" s="117"/>
      <c r="F24" s="117"/>
      <c r="G24" s="193">
        <v>3</v>
      </c>
      <c r="H24" s="194">
        <f>G24*30</f>
        <v>90</v>
      </c>
      <c r="I24" s="195">
        <f aca="true" t="shared" si="7" ref="I24:I29">SUM(J24:L24)</f>
        <v>8</v>
      </c>
      <c r="J24" s="196">
        <v>4</v>
      </c>
      <c r="K24" s="117">
        <v>4</v>
      </c>
      <c r="L24" s="117"/>
      <c r="M24" s="197">
        <f t="shared" si="5"/>
        <v>82</v>
      </c>
      <c r="N24" s="183">
        <v>8</v>
      </c>
      <c r="O24" s="184">
        <v>0</v>
      </c>
      <c r="P24" s="185"/>
      <c r="Q24" s="185"/>
      <c r="R24" s="186"/>
      <c r="S24" s="187"/>
      <c r="T24" s="188"/>
      <c r="U24" s="189"/>
      <c r="V24" s="186"/>
      <c r="W24" s="187"/>
      <c r="X24" s="188"/>
      <c r="Y24" s="189"/>
      <c r="Z24" s="186"/>
      <c r="AA24" s="187"/>
      <c r="AB24" s="190"/>
      <c r="AC24" s="191"/>
      <c r="AD24" s="186"/>
      <c r="AE24" s="191"/>
      <c r="AF24" s="63"/>
      <c r="AG24" s="55" t="s">
        <v>28</v>
      </c>
      <c r="AH24" s="63"/>
      <c r="AI24" s="64"/>
    </row>
    <row r="25" spans="1:35" s="5" customFormat="1" ht="18.75">
      <c r="A25" s="192" t="s">
        <v>127</v>
      </c>
      <c r="B25" s="115" t="s">
        <v>70</v>
      </c>
      <c r="C25" s="116">
        <v>2</v>
      </c>
      <c r="D25" s="117"/>
      <c r="E25" s="117"/>
      <c r="F25" s="117"/>
      <c r="G25" s="193">
        <v>3</v>
      </c>
      <c r="H25" s="194">
        <f>G25*30</f>
        <v>90</v>
      </c>
      <c r="I25" s="195">
        <f t="shared" si="7"/>
        <v>12</v>
      </c>
      <c r="J25" s="196">
        <v>4</v>
      </c>
      <c r="K25" s="117">
        <v>8</v>
      </c>
      <c r="L25" s="117"/>
      <c r="M25" s="197">
        <f t="shared" si="5"/>
        <v>78</v>
      </c>
      <c r="N25" s="183"/>
      <c r="O25" s="184"/>
      <c r="P25" s="185">
        <v>8</v>
      </c>
      <c r="Q25" s="185">
        <v>4</v>
      </c>
      <c r="R25" s="186"/>
      <c r="S25" s="187"/>
      <c r="T25" s="188"/>
      <c r="U25" s="189"/>
      <c r="V25" s="186"/>
      <c r="W25" s="187"/>
      <c r="X25" s="188"/>
      <c r="Y25" s="189"/>
      <c r="Z25" s="186"/>
      <c r="AA25" s="187"/>
      <c r="AB25" s="190"/>
      <c r="AC25" s="191"/>
      <c r="AD25" s="186"/>
      <c r="AE25" s="191"/>
      <c r="AF25" s="63"/>
      <c r="AG25" s="55" t="s">
        <v>29</v>
      </c>
      <c r="AH25" s="63"/>
      <c r="AI25" s="64"/>
    </row>
    <row r="26" spans="1:35" s="5" customFormat="1" ht="31.5">
      <c r="A26" s="176" t="s">
        <v>128</v>
      </c>
      <c r="B26" s="198" t="s">
        <v>56</v>
      </c>
      <c r="C26" s="178">
        <v>1</v>
      </c>
      <c r="D26" s="199"/>
      <c r="E26" s="199"/>
      <c r="F26" s="199"/>
      <c r="G26" s="181">
        <v>4</v>
      </c>
      <c r="H26" s="200">
        <f>G26*30</f>
        <v>120</v>
      </c>
      <c r="I26" s="182">
        <f t="shared" si="7"/>
        <v>4</v>
      </c>
      <c r="J26" s="179">
        <v>4</v>
      </c>
      <c r="K26" s="179"/>
      <c r="L26" s="179"/>
      <c r="M26" s="201">
        <f t="shared" si="5"/>
        <v>116</v>
      </c>
      <c r="N26" s="202">
        <v>4</v>
      </c>
      <c r="O26" s="203">
        <v>0</v>
      </c>
      <c r="P26" s="188"/>
      <c r="Q26" s="188"/>
      <c r="R26" s="186"/>
      <c r="S26" s="187"/>
      <c r="T26" s="188"/>
      <c r="U26" s="189"/>
      <c r="V26" s="186"/>
      <c r="W26" s="187"/>
      <c r="X26" s="188"/>
      <c r="Y26" s="189"/>
      <c r="Z26" s="186"/>
      <c r="AA26" s="187"/>
      <c r="AB26" s="190"/>
      <c r="AC26" s="191"/>
      <c r="AD26" s="186"/>
      <c r="AE26" s="191"/>
      <c r="AF26" s="63"/>
      <c r="AG26" s="63"/>
      <c r="AH26" s="63"/>
      <c r="AI26" s="64"/>
    </row>
    <row r="27" spans="1:35" s="5" customFormat="1" ht="18.75">
      <c r="A27" s="176" t="s">
        <v>129</v>
      </c>
      <c r="B27" s="177" t="s">
        <v>39</v>
      </c>
      <c r="C27" s="178"/>
      <c r="D27" s="179"/>
      <c r="E27" s="179"/>
      <c r="F27" s="179"/>
      <c r="G27" s="181">
        <f>G28+G29</f>
        <v>5</v>
      </c>
      <c r="H27" s="181">
        <f>H28+H29</f>
        <v>150</v>
      </c>
      <c r="I27" s="182">
        <f>I28+I29</f>
        <v>12</v>
      </c>
      <c r="J27" s="182">
        <f>J28+J29</f>
        <v>6</v>
      </c>
      <c r="K27" s="181"/>
      <c r="L27" s="182">
        <v>2</v>
      </c>
      <c r="M27" s="201">
        <f t="shared" si="5"/>
        <v>138</v>
      </c>
      <c r="N27" s="186"/>
      <c r="O27" s="187"/>
      <c r="P27" s="188"/>
      <c r="Q27" s="188"/>
      <c r="R27" s="204"/>
      <c r="S27" s="205"/>
      <c r="T27" s="188"/>
      <c r="U27" s="189"/>
      <c r="V27" s="186"/>
      <c r="W27" s="187"/>
      <c r="X27" s="188"/>
      <c r="Y27" s="189"/>
      <c r="Z27" s="186"/>
      <c r="AA27" s="187"/>
      <c r="AB27" s="190"/>
      <c r="AC27" s="191"/>
      <c r="AD27" s="186"/>
      <c r="AE27" s="191"/>
      <c r="AF27" s="63"/>
      <c r="AG27" s="63"/>
      <c r="AH27" s="63"/>
      <c r="AI27" s="64"/>
    </row>
    <row r="28" spans="1:35" s="53" customFormat="1" ht="18.75">
      <c r="A28" s="206" t="s">
        <v>130</v>
      </c>
      <c r="B28" s="207" t="s">
        <v>39</v>
      </c>
      <c r="C28" s="208">
        <v>2</v>
      </c>
      <c r="D28" s="126"/>
      <c r="E28" s="126"/>
      <c r="F28" s="126"/>
      <c r="G28" s="209">
        <v>4</v>
      </c>
      <c r="H28" s="210">
        <f>G28*30</f>
        <v>120</v>
      </c>
      <c r="I28" s="211">
        <f t="shared" si="7"/>
        <v>8</v>
      </c>
      <c r="J28" s="126">
        <v>6</v>
      </c>
      <c r="K28" s="126"/>
      <c r="L28" s="126">
        <v>2</v>
      </c>
      <c r="M28" s="212">
        <f>H28-I28</f>
        <v>112</v>
      </c>
      <c r="N28" s="213"/>
      <c r="O28" s="214"/>
      <c r="P28" s="417">
        <v>8</v>
      </c>
      <c r="Q28" s="215"/>
      <c r="R28" s="216"/>
      <c r="S28" s="216"/>
      <c r="T28" s="217"/>
      <c r="U28" s="218"/>
      <c r="V28" s="213"/>
      <c r="W28" s="214"/>
      <c r="X28" s="217"/>
      <c r="Y28" s="218"/>
      <c r="Z28" s="213"/>
      <c r="AA28" s="214"/>
      <c r="AB28" s="219"/>
      <c r="AC28" s="220"/>
      <c r="AD28" s="213"/>
      <c r="AE28" s="220"/>
      <c r="AF28" s="65"/>
      <c r="AG28" s="65"/>
      <c r="AH28" s="65"/>
      <c r="AI28" s="66"/>
    </row>
    <row r="29" spans="1:35" s="5" customFormat="1" ht="18.75">
      <c r="A29" s="192" t="s">
        <v>131</v>
      </c>
      <c r="B29" s="115" t="s">
        <v>53</v>
      </c>
      <c r="C29" s="116"/>
      <c r="D29" s="117"/>
      <c r="E29" s="117"/>
      <c r="F29" s="117">
        <v>3</v>
      </c>
      <c r="G29" s="122">
        <v>1</v>
      </c>
      <c r="H29" s="194">
        <f>G29*30</f>
        <v>30</v>
      </c>
      <c r="I29" s="195">
        <f t="shared" si="7"/>
        <v>4</v>
      </c>
      <c r="J29" s="196"/>
      <c r="K29" s="196"/>
      <c r="L29" s="196">
        <v>4</v>
      </c>
      <c r="M29" s="197">
        <f t="shared" si="5"/>
        <v>26</v>
      </c>
      <c r="N29" s="186"/>
      <c r="O29" s="187"/>
      <c r="P29" s="188"/>
      <c r="Q29" s="188"/>
      <c r="R29" s="113">
        <v>4</v>
      </c>
      <c r="S29" s="121"/>
      <c r="T29" s="116"/>
      <c r="U29" s="123"/>
      <c r="V29" s="186"/>
      <c r="W29" s="187"/>
      <c r="X29" s="188"/>
      <c r="Y29" s="189"/>
      <c r="Z29" s="186"/>
      <c r="AA29" s="187"/>
      <c r="AB29" s="190"/>
      <c r="AC29" s="191"/>
      <c r="AD29" s="186"/>
      <c r="AE29" s="191"/>
      <c r="AF29" s="63"/>
      <c r="AG29" s="63"/>
      <c r="AH29" s="63"/>
      <c r="AI29" s="64"/>
    </row>
    <row r="30" spans="1:35" s="5" customFormat="1" ht="18.75">
      <c r="A30" s="176" t="s">
        <v>132</v>
      </c>
      <c r="B30" s="177" t="s">
        <v>50</v>
      </c>
      <c r="C30" s="178"/>
      <c r="D30" s="179"/>
      <c r="E30" s="179"/>
      <c r="F30" s="179"/>
      <c r="G30" s="181">
        <f>G31+G32</f>
        <v>11.5</v>
      </c>
      <c r="H30" s="181">
        <f>H31+H32</f>
        <v>345</v>
      </c>
      <c r="I30" s="182">
        <f>I31+I32</f>
        <v>28</v>
      </c>
      <c r="J30" s="182">
        <v>18</v>
      </c>
      <c r="K30" s="182"/>
      <c r="L30" s="182">
        <v>10</v>
      </c>
      <c r="M30" s="182">
        <f>M31+M32</f>
        <v>317</v>
      </c>
      <c r="N30" s="202"/>
      <c r="O30" s="203"/>
      <c r="P30" s="185"/>
      <c r="Q30" s="185"/>
      <c r="R30" s="186"/>
      <c r="S30" s="187"/>
      <c r="T30" s="188"/>
      <c r="U30" s="189"/>
      <c r="V30" s="186"/>
      <c r="W30" s="187"/>
      <c r="X30" s="188"/>
      <c r="Y30" s="189"/>
      <c r="Z30" s="186"/>
      <c r="AA30" s="187"/>
      <c r="AB30" s="190"/>
      <c r="AC30" s="191"/>
      <c r="AD30" s="186"/>
      <c r="AE30" s="191"/>
      <c r="AF30" s="63"/>
      <c r="AG30" s="63"/>
      <c r="AH30" s="63"/>
      <c r="AI30" s="64"/>
    </row>
    <row r="31" spans="1:35" s="5" customFormat="1" ht="31.5">
      <c r="A31" s="192" t="s">
        <v>133</v>
      </c>
      <c r="B31" s="115" t="s">
        <v>67</v>
      </c>
      <c r="C31" s="116">
        <v>1</v>
      </c>
      <c r="D31" s="117"/>
      <c r="E31" s="117"/>
      <c r="F31" s="117"/>
      <c r="G31" s="122">
        <v>7</v>
      </c>
      <c r="H31" s="194">
        <f>G31*30</f>
        <v>210</v>
      </c>
      <c r="I31" s="195">
        <v>16</v>
      </c>
      <c r="J31" s="221" t="s">
        <v>205</v>
      </c>
      <c r="K31" s="117"/>
      <c r="L31" s="221" t="s">
        <v>206</v>
      </c>
      <c r="M31" s="197">
        <f t="shared" si="5"/>
        <v>194</v>
      </c>
      <c r="N31" s="202">
        <v>12</v>
      </c>
      <c r="O31" s="203">
        <v>4</v>
      </c>
      <c r="P31" s="185"/>
      <c r="Q31" s="185"/>
      <c r="R31" s="186"/>
      <c r="S31" s="187"/>
      <c r="T31" s="188"/>
      <c r="U31" s="189"/>
      <c r="V31" s="186"/>
      <c r="W31" s="187"/>
      <c r="X31" s="188"/>
      <c r="Y31" s="189"/>
      <c r="Z31" s="186"/>
      <c r="AA31" s="187"/>
      <c r="AB31" s="190"/>
      <c r="AC31" s="191"/>
      <c r="AD31" s="186"/>
      <c r="AE31" s="191"/>
      <c r="AF31" s="63">
        <v>10</v>
      </c>
      <c r="AG31" s="63">
        <v>6</v>
      </c>
      <c r="AH31" s="63"/>
      <c r="AI31" s="64"/>
    </row>
    <row r="32" spans="1:35" s="5" customFormat="1" ht="31.5">
      <c r="A32" s="192" t="s">
        <v>134</v>
      </c>
      <c r="B32" s="115" t="s">
        <v>68</v>
      </c>
      <c r="C32" s="116">
        <v>2</v>
      </c>
      <c r="D32" s="117"/>
      <c r="E32" s="117"/>
      <c r="F32" s="117"/>
      <c r="G32" s="122">
        <v>4.5</v>
      </c>
      <c r="H32" s="194">
        <f>G32*30</f>
        <v>135</v>
      </c>
      <c r="I32" s="195">
        <v>12</v>
      </c>
      <c r="J32" s="221" t="s">
        <v>207</v>
      </c>
      <c r="K32" s="117"/>
      <c r="L32" s="221" t="s">
        <v>208</v>
      </c>
      <c r="M32" s="197">
        <f t="shared" si="5"/>
        <v>123</v>
      </c>
      <c r="N32" s="202"/>
      <c r="O32" s="203"/>
      <c r="P32" s="185">
        <v>8</v>
      </c>
      <c r="Q32" s="185">
        <v>4</v>
      </c>
      <c r="R32" s="186"/>
      <c r="S32" s="187"/>
      <c r="T32" s="188"/>
      <c r="U32" s="189"/>
      <c r="V32" s="186"/>
      <c r="W32" s="187"/>
      <c r="X32" s="188"/>
      <c r="Y32" s="189"/>
      <c r="Z32" s="186"/>
      <c r="AA32" s="187"/>
      <c r="AB32" s="190"/>
      <c r="AC32" s="191"/>
      <c r="AD32" s="186"/>
      <c r="AE32" s="191"/>
      <c r="AF32" s="63">
        <v>8</v>
      </c>
      <c r="AG32" s="63">
        <v>4</v>
      </c>
      <c r="AH32" s="63"/>
      <c r="AI32" s="64"/>
    </row>
    <row r="33" spans="1:35" s="54" customFormat="1" ht="18.75">
      <c r="A33" s="176" t="s">
        <v>135</v>
      </c>
      <c r="B33" s="177" t="s">
        <v>38</v>
      </c>
      <c r="C33" s="222">
        <v>3</v>
      </c>
      <c r="D33" s="179"/>
      <c r="E33" s="179"/>
      <c r="F33" s="179"/>
      <c r="G33" s="181">
        <v>5</v>
      </c>
      <c r="H33" s="200">
        <f>G33*30</f>
        <v>150</v>
      </c>
      <c r="I33" s="182">
        <v>8</v>
      </c>
      <c r="J33" s="221" t="s">
        <v>209</v>
      </c>
      <c r="K33" s="179"/>
      <c r="L33" s="221" t="s">
        <v>210</v>
      </c>
      <c r="M33" s="201">
        <f t="shared" si="5"/>
        <v>142</v>
      </c>
      <c r="N33" s="186"/>
      <c r="O33" s="187"/>
      <c r="P33" s="223"/>
      <c r="Q33" s="223"/>
      <c r="R33" s="204">
        <v>8</v>
      </c>
      <c r="S33" s="187"/>
      <c r="T33" s="188"/>
      <c r="U33" s="189"/>
      <c r="V33" s="186"/>
      <c r="W33" s="187"/>
      <c r="X33" s="188"/>
      <c r="Y33" s="189"/>
      <c r="Z33" s="186"/>
      <c r="AA33" s="187"/>
      <c r="AB33" s="190"/>
      <c r="AC33" s="191"/>
      <c r="AD33" s="186"/>
      <c r="AE33" s="191"/>
      <c r="AF33" s="67">
        <v>6</v>
      </c>
      <c r="AG33" s="67">
        <v>2</v>
      </c>
      <c r="AH33" s="67"/>
      <c r="AI33" s="68"/>
    </row>
    <row r="34" spans="1:35" s="5" customFormat="1" ht="19.5" thickBot="1">
      <c r="A34" s="176" t="s">
        <v>136</v>
      </c>
      <c r="B34" s="177" t="s">
        <v>37</v>
      </c>
      <c r="C34" s="178">
        <v>1</v>
      </c>
      <c r="D34" s="179"/>
      <c r="E34" s="179"/>
      <c r="F34" s="179"/>
      <c r="G34" s="181">
        <v>5</v>
      </c>
      <c r="H34" s="200">
        <f>G34*30</f>
        <v>150</v>
      </c>
      <c r="I34" s="182">
        <v>8</v>
      </c>
      <c r="J34" s="221" t="s">
        <v>209</v>
      </c>
      <c r="K34" s="179"/>
      <c r="L34" s="221" t="s">
        <v>210</v>
      </c>
      <c r="M34" s="201">
        <f t="shared" si="5"/>
        <v>142</v>
      </c>
      <c r="N34" s="224">
        <v>8</v>
      </c>
      <c r="O34" s="225"/>
      <c r="P34" s="226"/>
      <c r="Q34" s="226"/>
      <c r="R34" s="227"/>
      <c r="S34" s="228"/>
      <c r="T34" s="226"/>
      <c r="U34" s="229"/>
      <c r="V34" s="227"/>
      <c r="W34" s="228"/>
      <c r="X34" s="226"/>
      <c r="Y34" s="229"/>
      <c r="Z34" s="227"/>
      <c r="AA34" s="228"/>
      <c r="AB34" s="230"/>
      <c r="AC34" s="231"/>
      <c r="AD34" s="227"/>
      <c r="AE34" s="231"/>
      <c r="AF34" s="63">
        <v>6</v>
      </c>
      <c r="AG34" s="63">
        <v>2</v>
      </c>
      <c r="AH34" s="63"/>
      <c r="AI34" s="64"/>
    </row>
    <row r="35" spans="1:35" s="5" customFormat="1" ht="19.5" thickBot="1">
      <c r="A35" s="714" t="s">
        <v>174</v>
      </c>
      <c r="B35" s="715"/>
      <c r="C35" s="232"/>
      <c r="D35" s="233"/>
      <c r="E35" s="233"/>
      <c r="F35" s="233"/>
      <c r="G35" s="234">
        <f>G20+G23+G26+G27+G30+G33+G34</f>
        <v>42.5</v>
      </c>
      <c r="H35" s="234">
        <f>H20+H23+H26+H27+H30+H33+H34</f>
        <v>1275</v>
      </c>
      <c r="I35" s="234">
        <f>I20+I23+I26+I27+I30+I33+I34</f>
        <v>90</v>
      </c>
      <c r="J35" s="234">
        <v>56</v>
      </c>
      <c r="K35" s="234"/>
      <c r="L35" s="234"/>
      <c r="M35" s="234">
        <f>M20+M23+M26+M27+M30+M33+M34</f>
        <v>1185</v>
      </c>
      <c r="N35" s="235">
        <f aca="true" t="shared" si="8" ref="N35:AE35">N21+N22+N24+N25+N26+N27+N29+N31+N32+N33+N34</f>
        <v>32</v>
      </c>
      <c r="O35" s="235">
        <f t="shared" si="8"/>
        <v>4</v>
      </c>
      <c r="P35" s="235">
        <f>P21+P22+P24+P25+P26+P27+P29+P31+P32+P33+P34+P28</f>
        <v>24</v>
      </c>
      <c r="Q35" s="235">
        <f>Q21+Q22+Q24+Q25+Q26+Q27+Q29+Q31+Q32+Q33+Q34+Q28</f>
        <v>8</v>
      </c>
      <c r="R35" s="235">
        <f>SUM(R20:R34)</f>
        <v>20</v>
      </c>
      <c r="S35" s="235">
        <f>SUM(S20:S34)</f>
        <v>2</v>
      </c>
      <c r="T35" s="235">
        <f t="shared" si="8"/>
        <v>0</v>
      </c>
      <c r="U35" s="235">
        <f t="shared" si="8"/>
        <v>0</v>
      </c>
      <c r="V35" s="235">
        <f t="shared" si="8"/>
        <v>0</v>
      </c>
      <c r="W35" s="235">
        <f t="shared" si="8"/>
        <v>0</v>
      </c>
      <c r="X35" s="235">
        <f t="shared" si="8"/>
        <v>0</v>
      </c>
      <c r="Y35" s="235">
        <f t="shared" si="8"/>
        <v>0</v>
      </c>
      <c r="Z35" s="235">
        <f t="shared" si="8"/>
        <v>0</v>
      </c>
      <c r="AA35" s="235">
        <f t="shared" si="8"/>
        <v>0</v>
      </c>
      <c r="AB35" s="235">
        <f t="shared" si="8"/>
        <v>0</v>
      </c>
      <c r="AC35" s="235">
        <f t="shared" si="8"/>
        <v>0</v>
      </c>
      <c r="AD35" s="235">
        <f t="shared" si="8"/>
        <v>0</v>
      </c>
      <c r="AE35" s="235">
        <f t="shared" si="8"/>
        <v>0</v>
      </c>
      <c r="AF35" s="63"/>
      <c r="AG35" s="63"/>
      <c r="AH35" s="63"/>
      <c r="AI35" s="64"/>
    </row>
    <row r="36" spans="1:35" s="5" customFormat="1" ht="19.5" thickBot="1">
      <c r="A36" s="745" t="s">
        <v>137</v>
      </c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8"/>
      <c r="AF36" s="63"/>
      <c r="AG36" s="63"/>
      <c r="AH36" s="63"/>
      <c r="AI36" s="64"/>
    </row>
    <row r="37" spans="1:35" s="2" customFormat="1" ht="30" customHeight="1" thickBot="1">
      <c r="A37" s="236" t="s">
        <v>138</v>
      </c>
      <c r="B37" s="237" t="s">
        <v>90</v>
      </c>
      <c r="C37" s="238"/>
      <c r="D37" s="238"/>
      <c r="E37" s="238"/>
      <c r="F37" s="238"/>
      <c r="G37" s="239">
        <f>SUM(G38:G39)</f>
        <v>7</v>
      </c>
      <c r="H37" s="240">
        <f aca="true" t="shared" si="9" ref="H37:M37">SUM(H38:H39)</f>
        <v>210</v>
      </c>
      <c r="I37" s="424">
        <f t="shared" si="9"/>
        <v>14</v>
      </c>
      <c r="J37" s="424">
        <v>8</v>
      </c>
      <c r="K37" s="424"/>
      <c r="L37" s="424">
        <v>6</v>
      </c>
      <c r="M37" s="424">
        <f t="shared" si="9"/>
        <v>196</v>
      </c>
      <c r="N37" s="241"/>
      <c r="O37" s="242"/>
      <c r="P37" s="241"/>
      <c r="Q37" s="242"/>
      <c r="R37" s="241"/>
      <c r="S37" s="243"/>
      <c r="T37" s="241"/>
      <c r="U37" s="242"/>
      <c r="V37" s="244"/>
      <c r="W37" s="245"/>
      <c r="X37" s="241"/>
      <c r="Y37" s="242"/>
      <c r="Z37" s="98"/>
      <c r="AA37" s="101"/>
      <c r="AB37" s="241"/>
      <c r="AC37" s="242"/>
      <c r="AD37" s="241"/>
      <c r="AE37" s="242"/>
      <c r="AF37" s="57">
        <f>G61</f>
        <v>1.5</v>
      </c>
      <c r="AG37" s="55" t="s">
        <v>26</v>
      </c>
      <c r="AH37" s="57">
        <f>SUM(N37:AE37)</f>
        <v>0</v>
      </c>
      <c r="AI37" s="58"/>
    </row>
    <row r="38" spans="1:35" s="2" customFormat="1" ht="30" customHeight="1">
      <c r="A38" s="246" t="s">
        <v>139</v>
      </c>
      <c r="B38" s="247" t="s">
        <v>90</v>
      </c>
      <c r="C38" s="248">
        <v>5</v>
      </c>
      <c r="D38" s="248"/>
      <c r="E38" s="248"/>
      <c r="F38" s="248"/>
      <c r="G38" s="249">
        <v>6</v>
      </c>
      <c r="H38" s="194">
        <f>G38*30</f>
        <v>180</v>
      </c>
      <c r="I38" s="420">
        <v>10</v>
      </c>
      <c r="J38" s="421">
        <v>8</v>
      </c>
      <c r="K38" s="421"/>
      <c r="L38" s="422">
        <v>2</v>
      </c>
      <c r="M38" s="423">
        <f>H38-I38</f>
        <v>170</v>
      </c>
      <c r="N38" s="252"/>
      <c r="O38" s="253"/>
      <c r="P38" s="252"/>
      <c r="Q38" s="253"/>
      <c r="R38" s="252"/>
      <c r="S38" s="254"/>
      <c r="T38" s="252"/>
      <c r="U38" s="253"/>
      <c r="V38" s="418">
        <v>8</v>
      </c>
      <c r="W38" s="419">
        <v>2</v>
      </c>
      <c r="X38" s="252"/>
      <c r="Y38" s="253"/>
      <c r="Z38" s="110"/>
      <c r="AA38" s="255"/>
      <c r="AB38" s="252"/>
      <c r="AC38" s="253"/>
      <c r="AD38" s="252"/>
      <c r="AE38" s="253"/>
      <c r="AF38" s="57">
        <f>G42+G43+G47+G63+G65+G67</f>
        <v>21</v>
      </c>
      <c r="AG38" s="55" t="s">
        <v>27</v>
      </c>
      <c r="AH38" s="57">
        <f aca="true" t="shared" si="10" ref="AH38:AH71">SUM(N38:AE38)</f>
        <v>10</v>
      </c>
      <c r="AI38" s="58">
        <f>I38-AH38</f>
        <v>0</v>
      </c>
    </row>
    <row r="39" spans="1:35" s="2" customFormat="1" ht="32.25" thickBot="1">
      <c r="A39" s="256" t="s">
        <v>140</v>
      </c>
      <c r="B39" s="247" t="s">
        <v>91</v>
      </c>
      <c r="C39" s="248"/>
      <c r="D39" s="248"/>
      <c r="E39" s="248"/>
      <c r="F39" s="248">
        <v>6</v>
      </c>
      <c r="G39" s="249">
        <v>1</v>
      </c>
      <c r="H39" s="194">
        <f>G39*30</f>
        <v>30</v>
      </c>
      <c r="I39" s="119">
        <f>SUM(J39:L39)</f>
        <v>4</v>
      </c>
      <c r="J39" s="105"/>
      <c r="K39" s="105"/>
      <c r="L39" s="108">
        <v>4</v>
      </c>
      <c r="M39" s="251">
        <f>H39-I39</f>
        <v>26</v>
      </c>
      <c r="N39" s="186"/>
      <c r="O39" s="191"/>
      <c r="P39" s="186"/>
      <c r="Q39" s="191"/>
      <c r="R39" s="186"/>
      <c r="S39" s="257"/>
      <c r="T39" s="186"/>
      <c r="U39" s="191"/>
      <c r="V39" s="186"/>
      <c r="W39" s="191"/>
      <c r="X39" s="204">
        <v>4</v>
      </c>
      <c r="Y39" s="258"/>
      <c r="Z39" s="202"/>
      <c r="AA39" s="259"/>
      <c r="AB39" s="202"/>
      <c r="AC39" s="259"/>
      <c r="AD39" s="202"/>
      <c r="AE39" s="191"/>
      <c r="AF39" s="57">
        <f>G38+G39+G40+G44+G45+G48+G49+G54+G55+G56+G64+G68+G70</f>
        <v>43</v>
      </c>
      <c r="AG39" s="55" t="s">
        <v>28</v>
      </c>
      <c r="AH39" s="57">
        <f t="shared" si="10"/>
        <v>4</v>
      </c>
      <c r="AI39" s="58">
        <f>I39-AH39</f>
        <v>0</v>
      </c>
    </row>
    <row r="40" spans="1:35" s="2" customFormat="1" ht="18.75">
      <c r="A40" s="260" t="s">
        <v>141</v>
      </c>
      <c r="B40" s="261" t="s">
        <v>92</v>
      </c>
      <c r="C40" s="238">
        <v>6</v>
      </c>
      <c r="D40" s="238"/>
      <c r="E40" s="238"/>
      <c r="F40" s="238"/>
      <c r="G40" s="239">
        <v>3</v>
      </c>
      <c r="H40" s="200">
        <f>G40*30</f>
        <v>90</v>
      </c>
      <c r="I40" s="425">
        <f>SUM(J40:L40)</f>
        <v>10</v>
      </c>
      <c r="J40" s="426">
        <v>8</v>
      </c>
      <c r="K40" s="426"/>
      <c r="L40" s="427">
        <v>2</v>
      </c>
      <c r="M40" s="428">
        <f>H40-I40</f>
        <v>80</v>
      </c>
      <c r="N40" s="429"/>
      <c r="O40" s="430"/>
      <c r="P40" s="429"/>
      <c r="Q40" s="430"/>
      <c r="R40" s="429"/>
      <c r="S40" s="431"/>
      <c r="T40" s="429"/>
      <c r="U40" s="430"/>
      <c r="V40" s="429"/>
      <c r="W40" s="430"/>
      <c r="X40" s="432">
        <v>8</v>
      </c>
      <c r="Y40" s="245">
        <v>2</v>
      </c>
      <c r="Z40" s="202"/>
      <c r="AA40" s="259"/>
      <c r="AB40" s="202"/>
      <c r="AC40" s="259"/>
      <c r="AD40" s="202"/>
      <c r="AE40" s="191"/>
      <c r="AF40" s="57">
        <f>G51+G52+G53+G58+G59+G62+G66+G57+G71</f>
        <v>32.5</v>
      </c>
      <c r="AG40" s="55" t="s">
        <v>29</v>
      </c>
      <c r="AH40" s="57">
        <f t="shared" si="10"/>
        <v>10</v>
      </c>
      <c r="AI40" s="58">
        <f>I40-AH40</f>
        <v>0</v>
      </c>
    </row>
    <row r="41" spans="1:35" s="5" customFormat="1" ht="19.5" thickBot="1">
      <c r="A41" s="260" t="s">
        <v>142</v>
      </c>
      <c r="B41" s="265" t="s">
        <v>45</v>
      </c>
      <c r="C41" s="266"/>
      <c r="D41" s="267"/>
      <c r="E41" s="267"/>
      <c r="F41" s="267"/>
      <c r="G41" s="268">
        <f>SUM(G42:G44)</f>
        <v>8.5</v>
      </c>
      <c r="H41" s="269">
        <f aca="true" t="shared" si="11" ref="H41:M41">SUM(H42:H44)</f>
        <v>255</v>
      </c>
      <c r="I41" s="200">
        <f t="shared" si="11"/>
        <v>16</v>
      </c>
      <c r="J41" s="200">
        <f t="shared" si="11"/>
        <v>8</v>
      </c>
      <c r="K41" s="200">
        <f t="shared" si="11"/>
        <v>0</v>
      </c>
      <c r="L41" s="200">
        <f t="shared" si="11"/>
        <v>8</v>
      </c>
      <c r="M41" s="200">
        <f t="shared" si="11"/>
        <v>239</v>
      </c>
      <c r="N41" s="186"/>
      <c r="O41" s="191"/>
      <c r="P41" s="186"/>
      <c r="Q41" s="191"/>
      <c r="R41" s="186"/>
      <c r="S41" s="257"/>
      <c r="T41" s="186"/>
      <c r="U41" s="191"/>
      <c r="V41" s="113"/>
      <c r="W41" s="114"/>
      <c r="X41" s="186"/>
      <c r="Y41" s="191"/>
      <c r="Z41" s="186"/>
      <c r="AA41" s="191"/>
      <c r="AB41" s="186"/>
      <c r="AC41" s="191"/>
      <c r="AD41" s="186"/>
      <c r="AE41" s="191"/>
      <c r="AF41" s="63"/>
      <c r="AG41" s="63"/>
      <c r="AH41" s="57">
        <f t="shared" si="10"/>
        <v>0</v>
      </c>
      <c r="AI41" s="58"/>
    </row>
    <row r="42" spans="1:35" s="5" customFormat="1" ht="19.5" thickBot="1">
      <c r="A42" s="256" t="s">
        <v>143</v>
      </c>
      <c r="B42" s="270" t="s">
        <v>45</v>
      </c>
      <c r="C42" s="271"/>
      <c r="D42" s="271">
        <v>3</v>
      </c>
      <c r="E42" s="272"/>
      <c r="F42" s="272"/>
      <c r="G42" s="273">
        <v>3</v>
      </c>
      <c r="H42" s="194">
        <f>G42*30</f>
        <v>90</v>
      </c>
      <c r="I42" s="250">
        <f>SUM(J42:L42)</f>
        <v>6</v>
      </c>
      <c r="J42" s="105">
        <v>4</v>
      </c>
      <c r="K42" s="105"/>
      <c r="L42" s="108">
        <v>2</v>
      </c>
      <c r="M42" s="274">
        <f aca="true" t="shared" si="12" ref="M42:M71">H42-I42</f>
        <v>84</v>
      </c>
      <c r="N42" s="186"/>
      <c r="O42" s="191"/>
      <c r="P42" s="186"/>
      <c r="Q42" s="191"/>
      <c r="R42" s="244">
        <v>4</v>
      </c>
      <c r="S42" s="245">
        <v>2</v>
      </c>
      <c r="T42" s="186"/>
      <c r="U42" s="191"/>
      <c r="V42" s="113"/>
      <c r="W42" s="114"/>
      <c r="X42" s="186"/>
      <c r="Y42" s="191"/>
      <c r="Z42" s="186"/>
      <c r="AA42" s="191"/>
      <c r="AB42" s="186"/>
      <c r="AC42" s="191"/>
      <c r="AD42" s="186"/>
      <c r="AE42" s="191"/>
      <c r="AF42" s="63"/>
      <c r="AG42" s="63"/>
      <c r="AH42" s="57">
        <f t="shared" si="10"/>
        <v>6</v>
      </c>
      <c r="AI42" s="58">
        <f aca="true" t="shared" si="13" ref="AI42:AI68">I42-AH42</f>
        <v>0</v>
      </c>
    </row>
    <row r="43" spans="1:35" s="5" customFormat="1" ht="18.75">
      <c r="A43" s="256" t="s">
        <v>144</v>
      </c>
      <c r="B43" s="270" t="s">
        <v>45</v>
      </c>
      <c r="C43" s="271">
        <v>4</v>
      </c>
      <c r="D43" s="272"/>
      <c r="E43" s="272"/>
      <c r="F43" s="272"/>
      <c r="G43" s="273">
        <v>4</v>
      </c>
      <c r="H43" s="194">
        <f>G43*30</f>
        <v>120</v>
      </c>
      <c r="I43" s="250">
        <f>SUM(J43:L43)</f>
        <v>6</v>
      </c>
      <c r="J43" s="105">
        <v>4</v>
      </c>
      <c r="K43" s="105"/>
      <c r="L43" s="108">
        <v>2</v>
      </c>
      <c r="M43" s="274">
        <f t="shared" si="12"/>
        <v>114</v>
      </c>
      <c r="N43" s="186"/>
      <c r="O43" s="191"/>
      <c r="P43" s="186"/>
      <c r="Q43" s="191"/>
      <c r="R43" s="186"/>
      <c r="S43" s="257"/>
      <c r="T43" s="244">
        <v>4</v>
      </c>
      <c r="U43" s="245">
        <v>2</v>
      </c>
      <c r="V43" s="113"/>
      <c r="W43" s="114"/>
      <c r="X43" s="186"/>
      <c r="Y43" s="191"/>
      <c r="Z43" s="186"/>
      <c r="AA43" s="191"/>
      <c r="AB43" s="186"/>
      <c r="AC43" s="191"/>
      <c r="AD43" s="186"/>
      <c r="AE43" s="191"/>
      <c r="AF43" s="63"/>
      <c r="AG43" s="63"/>
      <c r="AH43" s="57">
        <f t="shared" si="10"/>
        <v>6</v>
      </c>
      <c r="AI43" s="58">
        <f t="shared" si="13"/>
        <v>0</v>
      </c>
    </row>
    <row r="44" spans="1:35" s="5" customFormat="1" ht="18.75">
      <c r="A44" s="256" t="s">
        <v>145</v>
      </c>
      <c r="B44" s="270" t="s">
        <v>58</v>
      </c>
      <c r="C44" s="271"/>
      <c r="D44" s="272"/>
      <c r="E44" s="275"/>
      <c r="F44" s="275">
        <v>5</v>
      </c>
      <c r="G44" s="273">
        <v>1.5</v>
      </c>
      <c r="H44" s="194">
        <f>G44*30</f>
        <v>45</v>
      </c>
      <c r="I44" s="119">
        <f>SUM(J44:L44)</f>
        <v>4</v>
      </c>
      <c r="J44" s="105"/>
      <c r="K44" s="105"/>
      <c r="L44" s="108">
        <v>4</v>
      </c>
      <c r="M44" s="274">
        <f t="shared" si="12"/>
        <v>41</v>
      </c>
      <c r="N44" s="186"/>
      <c r="O44" s="191"/>
      <c r="P44" s="186"/>
      <c r="Q44" s="191"/>
      <c r="R44" s="186"/>
      <c r="S44" s="257"/>
      <c r="T44" s="186"/>
      <c r="U44" s="191"/>
      <c r="V44" s="202">
        <v>4</v>
      </c>
      <c r="W44" s="259"/>
      <c r="X44" s="202"/>
      <c r="Y44" s="259"/>
      <c r="Z44" s="186"/>
      <c r="AA44" s="191"/>
      <c r="AB44" s="186"/>
      <c r="AC44" s="191"/>
      <c r="AD44" s="186"/>
      <c r="AE44" s="191"/>
      <c r="AF44" s="63"/>
      <c r="AG44" s="63"/>
      <c r="AH44" s="57">
        <f t="shared" si="10"/>
        <v>4</v>
      </c>
      <c r="AI44" s="58">
        <f t="shared" si="13"/>
        <v>0</v>
      </c>
    </row>
    <row r="45" spans="1:35" s="5" customFormat="1" ht="18.75">
      <c r="A45" s="260" t="s">
        <v>146</v>
      </c>
      <c r="B45" s="177" t="s">
        <v>44</v>
      </c>
      <c r="C45" s="178">
        <v>5</v>
      </c>
      <c r="D45" s="179"/>
      <c r="E45" s="179"/>
      <c r="F45" s="179"/>
      <c r="G45" s="180">
        <v>3</v>
      </c>
      <c r="H45" s="200">
        <f>G45*30</f>
        <v>90</v>
      </c>
      <c r="I45" s="262">
        <f>SUM(J45:L45)</f>
        <v>6</v>
      </c>
      <c r="J45" s="263">
        <v>4</v>
      </c>
      <c r="K45" s="263"/>
      <c r="L45" s="264">
        <v>2</v>
      </c>
      <c r="M45" s="276">
        <f t="shared" si="12"/>
        <v>84</v>
      </c>
      <c r="N45" s="186"/>
      <c r="O45" s="191"/>
      <c r="P45" s="186"/>
      <c r="Q45" s="191"/>
      <c r="R45" s="186"/>
      <c r="S45" s="257"/>
      <c r="T45" s="186"/>
      <c r="U45" s="191"/>
      <c r="V45" s="113">
        <v>4</v>
      </c>
      <c r="W45" s="114">
        <v>2</v>
      </c>
      <c r="X45" s="202"/>
      <c r="Y45" s="259"/>
      <c r="Z45" s="186"/>
      <c r="AA45" s="191"/>
      <c r="AB45" s="186"/>
      <c r="AC45" s="191"/>
      <c r="AD45" s="186"/>
      <c r="AE45" s="191"/>
      <c r="AF45" s="63"/>
      <c r="AG45" s="63"/>
      <c r="AH45" s="57">
        <f t="shared" si="10"/>
        <v>6</v>
      </c>
      <c r="AI45" s="58">
        <f t="shared" si="13"/>
        <v>0</v>
      </c>
    </row>
    <row r="46" spans="1:35" s="5" customFormat="1" ht="18.75">
      <c r="A46" s="260" t="s">
        <v>147</v>
      </c>
      <c r="B46" s="177" t="s">
        <v>35</v>
      </c>
      <c r="C46" s="277"/>
      <c r="D46" s="199"/>
      <c r="E46" s="199"/>
      <c r="F46" s="199"/>
      <c r="G46" s="240">
        <f>SUM(G47:G48)</f>
        <v>5</v>
      </c>
      <c r="H46" s="240">
        <f aca="true" t="shared" si="14" ref="H46:M46">SUM(H47:H48)</f>
        <v>150</v>
      </c>
      <c r="I46" s="199">
        <f t="shared" si="14"/>
        <v>10</v>
      </c>
      <c r="J46" s="199">
        <f t="shared" si="14"/>
        <v>4</v>
      </c>
      <c r="K46" s="199">
        <f t="shared" si="14"/>
        <v>0</v>
      </c>
      <c r="L46" s="199">
        <f t="shared" si="14"/>
        <v>6</v>
      </c>
      <c r="M46" s="199">
        <f t="shared" si="14"/>
        <v>140</v>
      </c>
      <c r="N46" s="186"/>
      <c r="O46" s="191"/>
      <c r="P46" s="186"/>
      <c r="Q46" s="191"/>
      <c r="R46" s="186"/>
      <c r="S46" s="257"/>
      <c r="T46" s="113"/>
      <c r="U46" s="114"/>
      <c r="V46" s="186"/>
      <c r="W46" s="191"/>
      <c r="X46" s="186"/>
      <c r="Y46" s="191"/>
      <c r="Z46" s="186"/>
      <c r="AA46" s="191"/>
      <c r="AB46" s="186"/>
      <c r="AC46" s="191"/>
      <c r="AD46" s="186"/>
      <c r="AE46" s="191"/>
      <c r="AF46" s="63"/>
      <c r="AG46" s="63"/>
      <c r="AH46" s="57">
        <f t="shared" si="10"/>
        <v>0</v>
      </c>
      <c r="AI46" s="58"/>
    </row>
    <row r="47" spans="1:35" s="5" customFormat="1" ht="18.75">
      <c r="A47" s="256" t="s">
        <v>148</v>
      </c>
      <c r="B47" s="115" t="s">
        <v>35</v>
      </c>
      <c r="C47" s="278">
        <v>4</v>
      </c>
      <c r="D47" s="196"/>
      <c r="E47" s="196"/>
      <c r="F47" s="196"/>
      <c r="G47" s="209">
        <v>4</v>
      </c>
      <c r="H47" s="194">
        <f>G47*30</f>
        <v>120</v>
      </c>
      <c r="I47" s="119">
        <f>SUM(J47:L47)</f>
        <v>6</v>
      </c>
      <c r="J47" s="105">
        <v>4</v>
      </c>
      <c r="K47" s="105"/>
      <c r="L47" s="108">
        <v>2</v>
      </c>
      <c r="M47" s="274">
        <f>H47-I47</f>
        <v>114</v>
      </c>
      <c r="N47" s="186"/>
      <c r="O47" s="191"/>
      <c r="P47" s="186"/>
      <c r="Q47" s="191"/>
      <c r="R47" s="186"/>
      <c r="S47" s="257"/>
      <c r="T47" s="113">
        <v>4</v>
      </c>
      <c r="U47" s="114">
        <v>2</v>
      </c>
      <c r="V47" s="186"/>
      <c r="W47" s="191"/>
      <c r="X47" s="186"/>
      <c r="Y47" s="191"/>
      <c r="Z47" s="186"/>
      <c r="AA47" s="191"/>
      <c r="AB47" s="186"/>
      <c r="AC47" s="191"/>
      <c r="AD47" s="186"/>
      <c r="AE47" s="191"/>
      <c r="AF47" s="63"/>
      <c r="AG47" s="63"/>
      <c r="AH47" s="57">
        <f t="shared" si="10"/>
        <v>6</v>
      </c>
      <c r="AI47" s="58">
        <f t="shared" si="13"/>
        <v>0</v>
      </c>
    </row>
    <row r="48" spans="1:35" s="5" customFormat="1" ht="33.75" customHeight="1">
      <c r="A48" s="256" t="s">
        <v>149</v>
      </c>
      <c r="B48" s="115" t="s">
        <v>57</v>
      </c>
      <c r="C48" s="278"/>
      <c r="D48" s="196"/>
      <c r="E48" s="117"/>
      <c r="F48" s="117">
        <v>5</v>
      </c>
      <c r="G48" s="209">
        <v>1</v>
      </c>
      <c r="H48" s="194">
        <f>G48*30</f>
        <v>30</v>
      </c>
      <c r="I48" s="119">
        <f>SUM(J48:L48)</f>
        <v>4</v>
      </c>
      <c r="J48" s="105"/>
      <c r="K48" s="105"/>
      <c r="L48" s="108">
        <v>4</v>
      </c>
      <c r="M48" s="274">
        <f t="shared" si="12"/>
        <v>26</v>
      </c>
      <c r="N48" s="186"/>
      <c r="O48" s="191"/>
      <c r="P48" s="186"/>
      <c r="Q48" s="191"/>
      <c r="R48" s="186"/>
      <c r="S48" s="257"/>
      <c r="T48" s="186"/>
      <c r="U48" s="191"/>
      <c r="V48" s="202">
        <v>4</v>
      </c>
      <c r="W48" s="259"/>
      <c r="X48" s="186"/>
      <c r="Y48" s="191"/>
      <c r="Z48" s="186"/>
      <c r="AA48" s="191"/>
      <c r="AB48" s="186"/>
      <c r="AC48" s="191"/>
      <c r="AD48" s="186"/>
      <c r="AE48" s="191"/>
      <c r="AF48" s="63"/>
      <c r="AG48" s="63"/>
      <c r="AH48" s="57">
        <f t="shared" si="10"/>
        <v>4</v>
      </c>
      <c r="AI48" s="58">
        <f t="shared" si="13"/>
        <v>0</v>
      </c>
    </row>
    <row r="49" spans="1:35" s="5" customFormat="1" ht="31.5">
      <c r="A49" s="260" t="s">
        <v>150</v>
      </c>
      <c r="B49" s="177" t="s">
        <v>48</v>
      </c>
      <c r="C49" s="178">
        <v>6</v>
      </c>
      <c r="D49" s="179"/>
      <c r="E49" s="179"/>
      <c r="F49" s="179"/>
      <c r="G49" s="180">
        <v>3</v>
      </c>
      <c r="H49" s="200">
        <f>G49*30</f>
        <v>90</v>
      </c>
      <c r="I49" s="262">
        <v>6</v>
      </c>
      <c r="J49" s="275">
        <v>4</v>
      </c>
      <c r="K49" s="179"/>
      <c r="L49" s="275">
        <v>2</v>
      </c>
      <c r="M49" s="276">
        <f t="shared" si="12"/>
        <v>84</v>
      </c>
      <c r="N49" s="186"/>
      <c r="O49" s="191"/>
      <c r="P49" s="186"/>
      <c r="Q49" s="191"/>
      <c r="R49" s="186"/>
      <c r="S49" s="257"/>
      <c r="T49" s="186"/>
      <c r="U49" s="191"/>
      <c r="V49" s="186"/>
      <c r="W49" s="191"/>
      <c r="X49" s="113">
        <v>4</v>
      </c>
      <c r="Y49" s="114">
        <v>2</v>
      </c>
      <c r="Z49" s="186"/>
      <c r="AA49" s="191"/>
      <c r="AB49" s="186"/>
      <c r="AC49" s="191"/>
      <c r="AD49" s="186"/>
      <c r="AE49" s="191"/>
      <c r="AF49" s="63"/>
      <c r="AG49" s="63"/>
      <c r="AH49" s="57">
        <f t="shared" si="10"/>
        <v>6</v>
      </c>
      <c r="AI49" s="58">
        <f t="shared" si="13"/>
        <v>0</v>
      </c>
    </row>
    <row r="50" spans="1:35" s="5" customFormat="1" ht="18.75">
      <c r="A50" s="260" t="s">
        <v>151</v>
      </c>
      <c r="B50" s="265" t="s">
        <v>93</v>
      </c>
      <c r="C50" s="279"/>
      <c r="D50" s="280"/>
      <c r="E50" s="281"/>
      <c r="F50" s="281"/>
      <c r="G50" s="240">
        <f>SUM(G51:G52)</f>
        <v>4</v>
      </c>
      <c r="H50" s="240">
        <f aca="true" t="shared" si="15" ref="H50:M50">SUM(H51:H52)</f>
        <v>120</v>
      </c>
      <c r="I50" s="435">
        <f t="shared" si="15"/>
        <v>14</v>
      </c>
      <c r="J50" s="435">
        <f t="shared" si="15"/>
        <v>8</v>
      </c>
      <c r="K50" s="435">
        <f t="shared" si="15"/>
        <v>0</v>
      </c>
      <c r="L50" s="435">
        <f t="shared" si="15"/>
        <v>6</v>
      </c>
      <c r="M50" s="240">
        <f t="shared" si="15"/>
        <v>106</v>
      </c>
      <c r="N50" s="186"/>
      <c r="O50" s="191"/>
      <c r="P50" s="186"/>
      <c r="Q50" s="191"/>
      <c r="R50" s="186"/>
      <c r="S50" s="257"/>
      <c r="T50" s="186"/>
      <c r="U50" s="191"/>
      <c r="V50" s="186"/>
      <c r="W50" s="191"/>
      <c r="X50" s="113"/>
      <c r="Y50" s="114"/>
      <c r="Z50" s="186"/>
      <c r="AA50" s="191"/>
      <c r="AB50" s="113"/>
      <c r="AC50" s="114"/>
      <c r="AD50" s="186"/>
      <c r="AE50" s="191"/>
      <c r="AF50" s="63"/>
      <c r="AG50" s="63"/>
      <c r="AH50" s="57">
        <f t="shared" si="10"/>
        <v>0</v>
      </c>
      <c r="AI50" s="58"/>
    </row>
    <row r="51" spans="1:35" s="5" customFormat="1" ht="18.75">
      <c r="A51" s="246" t="s">
        <v>216</v>
      </c>
      <c r="B51" s="247" t="s">
        <v>93</v>
      </c>
      <c r="C51" s="248">
        <v>7</v>
      </c>
      <c r="D51" s="248"/>
      <c r="E51" s="248"/>
      <c r="F51" s="248"/>
      <c r="G51" s="282">
        <v>3</v>
      </c>
      <c r="H51" s="194">
        <f>G51*30</f>
        <v>90</v>
      </c>
      <c r="I51" s="434">
        <f aca="true" t="shared" si="16" ref="I51:I59">SUM(J51:L51)</f>
        <v>10</v>
      </c>
      <c r="J51" s="421">
        <v>8</v>
      </c>
      <c r="K51" s="421"/>
      <c r="L51" s="422">
        <v>2</v>
      </c>
      <c r="M51" s="423">
        <f>H51-I51</f>
        <v>80</v>
      </c>
      <c r="N51" s="186"/>
      <c r="O51" s="191"/>
      <c r="P51" s="186"/>
      <c r="Q51" s="191"/>
      <c r="R51" s="186"/>
      <c r="S51" s="257"/>
      <c r="T51" s="186"/>
      <c r="U51" s="191"/>
      <c r="V51" s="186"/>
      <c r="W51" s="191"/>
      <c r="X51" s="113"/>
      <c r="Y51" s="114"/>
      <c r="Z51" s="417">
        <v>8</v>
      </c>
      <c r="AA51" s="433">
        <v>2</v>
      </c>
      <c r="AB51" s="113"/>
      <c r="AC51" s="114"/>
      <c r="AD51" s="186"/>
      <c r="AE51" s="191"/>
      <c r="AF51" s="63"/>
      <c r="AG51" s="63"/>
      <c r="AH51" s="57">
        <f t="shared" si="10"/>
        <v>10</v>
      </c>
      <c r="AI51" s="58">
        <f t="shared" si="13"/>
        <v>0</v>
      </c>
    </row>
    <row r="52" spans="1:35" s="5" customFormat="1" ht="27" customHeight="1">
      <c r="A52" s="256" t="s">
        <v>217</v>
      </c>
      <c r="B52" s="247" t="s">
        <v>218</v>
      </c>
      <c r="C52" s="248"/>
      <c r="D52" s="248"/>
      <c r="E52" s="248"/>
      <c r="F52" s="248">
        <v>8</v>
      </c>
      <c r="G52" s="282">
        <v>1</v>
      </c>
      <c r="H52" s="194">
        <f>G52*30</f>
        <v>30</v>
      </c>
      <c r="I52" s="119">
        <f t="shared" si="16"/>
        <v>4</v>
      </c>
      <c r="J52" s="105"/>
      <c r="K52" s="105"/>
      <c r="L52" s="108">
        <v>4</v>
      </c>
      <c r="M52" s="251">
        <f>H52-I52</f>
        <v>26</v>
      </c>
      <c r="N52" s="186"/>
      <c r="O52" s="191"/>
      <c r="P52" s="186"/>
      <c r="Q52" s="191"/>
      <c r="R52" s="186"/>
      <c r="S52" s="257"/>
      <c r="T52" s="186"/>
      <c r="U52" s="191"/>
      <c r="V52" s="186"/>
      <c r="W52" s="191"/>
      <c r="X52" s="113"/>
      <c r="Y52" s="114"/>
      <c r="Z52" s="186"/>
      <c r="AA52" s="191"/>
      <c r="AB52" s="113">
        <v>4</v>
      </c>
      <c r="AC52" s="114"/>
      <c r="AD52" s="186"/>
      <c r="AE52" s="191"/>
      <c r="AF52" s="63"/>
      <c r="AG52" s="63"/>
      <c r="AH52" s="57">
        <f t="shared" si="10"/>
        <v>4</v>
      </c>
      <c r="AI52" s="58">
        <f t="shared" si="13"/>
        <v>0</v>
      </c>
    </row>
    <row r="53" spans="1:35" s="5" customFormat="1" ht="31.5">
      <c r="A53" s="260" t="s">
        <v>152</v>
      </c>
      <c r="B53" s="261" t="s">
        <v>94</v>
      </c>
      <c r="C53" s="279">
        <v>8</v>
      </c>
      <c r="D53" s="280"/>
      <c r="E53" s="281"/>
      <c r="F53" s="281"/>
      <c r="G53" s="269">
        <v>4</v>
      </c>
      <c r="H53" s="200">
        <f aca="true" t="shared" si="17" ref="H53:H71">G53*30</f>
        <v>120</v>
      </c>
      <c r="I53" s="425">
        <f t="shared" si="16"/>
        <v>10</v>
      </c>
      <c r="J53" s="426">
        <v>4</v>
      </c>
      <c r="K53" s="426">
        <v>4</v>
      </c>
      <c r="L53" s="427">
        <v>2</v>
      </c>
      <c r="M53" s="436">
        <f t="shared" si="12"/>
        <v>110</v>
      </c>
      <c r="N53" s="429"/>
      <c r="O53" s="430"/>
      <c r="P53" s="429"/>
      <c r="Q53" s="430"/>
      <c r="R53" s="429"/>
      <c r="S53" s="431"/>
      <c r="T53" s="429"/>
      <c r="U53" s="430"/>
      <c r="V53" s="429"/>
      <c r="W53" s="430"/>
      <c r="X53" s="437"/>
      <c r="Y53" s="438"/>
      <c r="Z53" s="439"/>
      <c r="AA53" s="440"/>
      <c r="AB53" s="437">
        <v>8</v>
      </c>
      <c r="AC53" s="438">
        <v>2</v>
      </c>
      <c r="AD53" s="186"/>
      <c r="AE53" s="283"/>
      <c r="AF53" s="63"/>
      <c r="AG53" s="63"/>
      <c r="AH53" s="57">
        <f t="shared" si="10"/>
        <v>10</v>
      </c>
      <c r="AI53" s="58">
        <f t="shared" si="13"/>
        <v>0</v>
      </c>
    </row>
    <row r="54" spans="1:35" s="5" customFormat="1" ht="18.75">
      <c r="A54" s="260" t="s">
        <v>156</v>
      </c>
      <c r="B54" s="177" t="s">
        <v>41</v>
      </c>
      <c r="C54" s="178"/>
      <c r="D54" s="284">
        <v>6</v>
      </c>
      <c r="E54" s="179"/>
      <c r="F54" s="179"/>
      <c r="G54" s="180">
        <v>3</v>
      </c>
      <c r="H54" s="200">
        <f t="shared" si="17"/>
        <v>90</v>
      </c>
      <c r="I54" s="262">
        <f t="shared" si="16"/>
        <v>6</v>
      </c>
      <c r="J54" s="263">
        <v>4</v>
      </c>
      <c r="K54" s="263"/>
      <c r="L54" s="264">
        <v>2</v>
      </c>
      <c r="M54" s="276">
        <f t="shared" si="12"/>
        <v>84</v>
      </c>
      <c r="N54" s="186"/>
      <c r="O54" s="191"/>
      <c r="P54" s="186"/>
      <c r="Q54" s="191"/>
      <c r="R54" s="186"/>
      <c r="S54" s="257"/>
      <c r="T54" s="186"/>
      <c r="U54" s="191"/>
      <c r="V54" s="186"/>
      <c r="W54" s="191"/>
      <c r="X54" s="113">
        <v>4</v>
      </c>
      <c r="Y54" s="114">
        <v>2</v>
      </c>
      <c r="Z54" s="186"/>
      <c r="AA54" s="191"/>
      <c r="AB54" s="186"/>
      <c r="AC54" s="191"/>
      <c r="AD54" s="186"/>
      <c r="AE54" s="191"/>
      <c r="AF54" s="63"/>
      <c r="AG54" s="63"/>
      <c r="AH54" s="57">
        <f t="shared" si="10"/>
        <v>6</v>
      </c>
      <c r="AI54" s="58">
        <f t="shared" si="13"/>
        <v>0</v>
      </c>
    </row>
    <row r="55" spans="1:35" s="5" customFormat="1" ht="18.75">
      <c r="A55" s="260" t="s">
        <v>157</v>
      </c>
      <c r="B55" s="177" t="s">
        <v>36</v>
      </c>
      <c r="C55" s="285">
        <v>6</v>
      </c>
      <c r="D55" s="179"/>
      <c r="E55" s="179"/>
      <c r="F55" s="179"/>
      <c r="G55" s="180">
        <v>3.5</v>
      </c>
      <c r="H55" s="200">
        <f t="shared" si="17"/>
        <v>105</v>
      </c>
      <c r="I55" s="262">
        <f t="shared" si="16"/>
        <v>6</v>
      </c>
      <c r="J55" s="263">
        <v>4</v>
      </c>
      <c r="K55" s="263"/>
      <c r="L55" s="264">
        <v>2</v>
      </c>
      <c r="M55" s="276">
        <f t="shared" si="12"/>
        <v>99</v>
      </c>
      <c r="N55" s="186"/>
      <c r="O55" s="191"/>
      <c r="P55" s="186"/>
      <c r="Q55" s="191"/>
      <c r="R55" s="186"/>
      <c r="S55" s="257"/>
      <c r="T55" s="186"/>
      <c r="U55" s="191"/>
      <c r="V55" s="186"/>
      <c r="W55" s="191"/>
      <c r="X55" s="113">
        <v>4</v>
      </c>
      <c r="Y55" s="114">
        <v>2</v>
      </c>
      <c r="Z55" s="186"/>
      <c r="AA55" s="191"/>
      <c r="AB55" s="186"/>
      <c r="AC55" s="191"/>
      <c r="AD55" s="186"/>
      <c r="AE55" s="191"/>
      <c r="AF55" s="63"/>
      <c r="AG55" s="63"/>
      <c r="AH55" s="57">
        <f t="shared" si="10"/>
        <v>6</v>
      </c>
      <c r="AI55" s="58">
        <f t="shared" si="13"/>
        <v>0</v>
      </c>
    </row>
    <row r="56" spans="1:35" s="5" customFormat="1" ht="18.75">
      <c r="A56" s="260" t="s">
        <v>158</v>
      </c>
      <c r="B56" s="286" t="s">
        <v>69</v>
      </c>
      <c r="C56" s="285">
        <v>5</v>
      </c>
      <c r="D56" s="178"/>
      <c r="E56" s="179"/>
      <c r="F56" s="179"/>
      <c r="G56" s="181">
        <v>3</v>
      </c>
      <c r="H56" s="200">
        <f t="shared" si="17"/>
        <v>90</v>
      </c>
      <c r="I56" s="262">
        <f t="shared" si="16"/>
        <v>4</v>
      </c>
      <c r="J56" s="263">
        <v>4</v>
      </c>
      <c r="K56" s="263"/>
      <c r="L56" s="264"/>
      <c r="M56" s="276">
        <f t="shared" si="12"/>
        <v>86</v>
      </c>
      <c r="N56" s="186"/>
      <c r="O56" s="191"/>
      <c r="P56" s="186"/>
      <c r="Q56" s="191"/>
      <c r="R56" s="186"/>
      <c r="S56" s="257"/>
      <c r="T56" s="202"/>
      <c r="U56" s="259"/>
      <c r="V56" s="113">
        <v>4</v>
      </c>
      <c r="W56" s="114">
        <v>0</v>
      </c>
      <c r="X56" s="186"/>
      <c r="Y56" s="191"/>
      <c r="Z56" s="186"/>
      <c r="AA56" s="191"/>
      <c r="AB56" s="186"/>
      <c r="AC56" s="191"/>
      <c r="AD56" s="186"/>
      <c r="AE56" s="191"/>
      <c r="AF56" s="63"/>
      <c r="AG56" s="63"/>
      <c r="AH56" s="57">
        <f t="shared" si="10"/>
        <v>4</v>
      </c>
      <c r="AI56" s="58">
        <f t="shared" si="13"/>
        <v>0</v>
      </c>
    </row>
    <row r="57" spans="1:35" s="5" customFormat="1" ht="18.75">
      <c r="A57" s="260" t="s">
        <v>159</v>
      </c>
      <c r="B57" s="261" t="s">
        <v>95</v>
      </c>
      <c r="C57" s="287">
        <v>7</v>
      </c>
      <c r="D57" s="288"/>
      <c r="E57" s="289"/>
      <c r="F57" s="289"/>
      <c r="G57" s="290">
        <v>5</v>
      </c>
      <c r="H57" s="200">
        <f t="shared" si="17"/>
        <v>150</v>
      </c>
      <c r="I57" s="425">
        <f t="shared" si="16"/>
        <v>10</v>
      </c>
      <c r="J57" s="426">
        <v>8</v>
      </c>
      <c r="K57" s="426"/>
      <c r="L57" s="427">
        <v>2</v>
      </c>
      <c r="M57" s="436">
        <f t="shared" si="12"/>
        <v>140</v>
      </c>
      <c r="N57" s="429"/>
      <c r="O57" s="430"/>
      <c r="P57" s="429"/>
      <c r="Q57" s="430"/>
      <c r="R57" s="429"/>
      <c r="S57" s="431"/>
      <c r="T57" s="429"/>
      <c r="U57" s="430"/>
      <c r="V57" s="429"/>
      <c r="W57" s="430"/>
      <c r="X57" s="429"/>
      <c r="Y57" s="430"/>
      <c r="Z57" s="437">
        <v>8</v>
      </c>
      <c r="AA57" s="438">
        <v>2</v>
      </c>
      <c r="AB57" s="113"/>
      <c r="AC57" s="114"/>
      <c r="AD57" s="186"/>
      <c r="AE57" s="191"/>
      <c r="AF57" s="63"/>
      <c r="AG57" s="63"/>
      <c r="AH57" s="57">
        <f t="shared" si="10"/>
        <v>10</v>
      </c>
      <c r="AI57" s="58">
        <f t="shared" si="13"/>
        <v>0</v>
      </c>
    </row>
    <row r="58" spans="1:35" s="49" customFormat="1" ht="18.75">
      <c r="A58" s="291" t="s">
        <v>160</v>
      </c>
      <c r="B58" s="292" t="s">
        <v>96</v>
      </c>
      <c r="C58" s="293">
        <v>8</v>
      </c>
      <c r="D58" s="294"/>
      <c r="E58" s="295"/>
      <c r="F58" s="295"/>
      <c r="G58" s="296">
        <v>4</v>
      </c>
      <c r="H58" s="297">
        <f t="shared" si="17"/>
        <v>120</v>
      </c>
      <c r="I58" s="425">
        <f t="shared" si="16"/>
        <v>10</v>
      </c>
      <c r="J58" s="426">
        <v>8</v>
      </c>
      <c r="K58" s="426"/>
      <c r="L58" s="427">
        <v>2</v>
      </c>
      <c r="M58" s="436">
        <f t="shared" si="12"/>
        <v>110</v>
      </c>
      <c r="N58" s="429"/>
      <c r="O58" s="430"/>
      <c r="P58" s="429"/>
      <c r="Q58" s="430"/>
      <c r="R58" s="429"/>
      <c r="S58" s="431"/>
      <c r="T58" s="429"/>
      <c r="U58" s="430"/>
      <c r="V58" s="429"/>
      <c r="W58" s="430"/>
      <c r="X58" s="429"/>
      <c r="Y58" s="430"/>
      <c r="Z58" s="437"/>
      <c r="AA58" s="438"/>
      <c r="AB58" s="437">
        <v>8</v>
      </c>
      <c r="AC58" s="438">
        <v>2</v>
      </c>
      <c r="AD58" s="298"/>
      <c r="AE58" s="299"/>
      <c r="AF58" s="69"/>
      <c r="AG58" s="69"/>
      <c r="AH58" s="57">
        <f t="shared" si="10"/>
        <v>10</v>
      </c>
      <c r="AI58" s="58">
        <f t="shared" si="13"/>
        <v>0</v>
      </c>
    </row>
    <row r="59" spans="1:35" s="5" customFormat="1" ht="18.75">
      <c r="A59" s="260" t="s">
        <v>161</v>
      </c>
      <c r="B59" s="261" t="s">
        <v>97</v>
      </c>
      <c r="C59" s="287">
        <v>7</v>
      </c>
      <c r="D59" s="288"/>
      <c r="E59" s="303"/>
      <c r="F59" s="303"/>
      <c r="G59" s="290">
        <v>7</v>
      </c>
      <c r="H59" s="200">
        <f t="shared" si="17"/>
        <v>210</v>
      </c>
      <c r="I59" s="425">
        <f t="shared" si="16"/>
        <v>10</v>
      </c>
      <c r="J59" s="426">
        <v>8</v>
      </c>
      <c r="K59" s="426"/>
      <c r="L59" s="427">
        <v>2</v>
      </c>
      <c r="M59" s="436">
        <f t="shared" si="12"/>
        <v>200</v>
      </c>
      <c r="N59" s="429"/>
      <c r="O59" s="430"/>
      <c r="P59" s="429"/>
      <c r="Q59" s="430"/>
      <c r="R59" s="429"/>
      <c r="S59" s="431"/>
      <c r="T59" s="429"/>
      <c r="U59" s="430"/>
      <c r="V59" s="429"/>
      <c r="W59" s="430"/>
      <c r="X59" s="429"/>
      <c r="Y59" s="430"/>
      <c r="Z59" s="437">
        <v>8</v>
      </c>
      <c r="AA59" s="438">
        <v>2</v>
      </c>
      <c r="AB59" s="186"/>
      <c r="AC59" s="191"/>
      <c r="AD59" s="186"/>
      <c r="AE59" s="191"/>
      <c r="AF59" s="63"/>
      <c r="AG59" s="63"/>
      <c r="AH59" s="57">
        <f t="shared" si="10"/>
        <v>10</v>
      </c>
      <c r="AI59" s="58">
        <f t="shared" si="13"/>
        <v>0</v>
      </c>
    </row>
    <row r="60" spans="1:35" s="49" customFormat="1" ht="31.5">
      <c r="A60" s="291" t="s">
        <v>162</v>
      </c>
      <c r="B60" s="304" t="s">
        <v>153</v>
      </c>
      <c r="C60" s="284"/>
      <c r="D60" s="284"/>
      <c r="E60" s="284"/>
      <c r="F60" s="284"/>
      <c r="G60" s="239">
        <f aca="true" t="shared" si="18" ref="G60:M60">SUM(G61:G62)</f>
        <v>3.5</v>
      </c>
      <c r="H60" s="239">
        <f t="shared" si="18"/>
        <v>105</v>
      </c>
      <c r="I60" s="305">
        <f t="shared" si="18"/>
        <v>8</v>
      </c>
      <c r="J60" s="305">
        <f t="shared" si="18"/>
        <v>8</v>
      </c>
      <c r="K60" s="305">
        <f t="shared" si="18"/>
        <v>0</v>
      </c>
      <c r="L60" s="305">
        <f t="shared" si="18"/>
        <v>0</v>
      </c>
      <c r="M60" s="305">
        <f t="shared" si="18"/>
        <v>97</v>
      </c>
      <c r="N60" s="306"/>
      <c r="O60" s="299"/>
      <c r="P60" s="298"/>
      <c r="Q60" s="299"/>
      <c r="R60" s="298"/>
      <c r="S60" s="300"/>
      <c r="T60" s="298"/>
      <c r="U60" s="299"/>
      <c r="V60" s="298"/>
      <c r="W60" s="299"/>
      <c r="X60" s="298"/>
      <c r="Y60" s="299"/>
      <c r="Z60" s="301"/>
      <c r="AA60" s="302"/>
      <c r="AB60" s="307"/>
      <c r="AC60" s="308"/>
      <c r="AD60" s="307"/>
      <c r="AE60" s="309"/>
      <c r="AF60" s="69"/>
      <c r="AG60" s="69"/>
      <c r="AH60" s="57">
        <f t="shared" si="10"/>
        <v>0</v>
      </c>
      <c r="AI60" s="58"/>
    </row>
    <row r="61" spans="1:35" s="49" customFormat="1" ht="18.75">
      <c r="A61" s="310" t="s">
        <v>163</v>
      </c>
      <c r="B61" s="311" t="s">
        <v>155</v>
      </c>
      <c r="C61" s="312"/>
      <c r="D61" s="312">
        <v>2</v>
      </c>
      <c r="E61" s="313"/>
      <c r="F61" s="313"/>
      <c r="G61" s="314">
        <v>1.5</v>
      </c>
      <c r="H61" s="315">
        <f t="shared" si="17"/>
        <v>45</v>
      </c>
      <c r="I61" s="316">
        <v>4</v>
      </c>
      <c r="J61" s="313">
        <v>4</v>
      </c>
      <c r="K61" s="313"/>
      <c r="L61" s="317">
        <v>0</v>
      </c>
      <c r="M61" s="313">
        <f>H61-I61</f>
        <v>41</v>
      </c>
      <c r="N61" s="306"/>
      <c r="O61" s="299"/>
      <c r="P61" s="318">
        <v>4</v>
      </c>
      <c r="Q61" s="319">
        <v>0</v>
      </c>
      <c r="R61" s="298"/>
      <c r="S61" s="300"/>
      <c r="T61" s="298"/>
      <c r="U61" s="299"/>
      <c r="V61" s="298"/>
      <c r="W61" s="299"/>
      <c r="X61" s="298"/>
      <c r="Y61" s="299"/>
      <c r="Z61" s="301"/>
      <c r="AA61" s="302"/>
      <c r="AB61" s="307"/>
      <c r="AC61" s="308"/>
      <c r="AD61" s="307"/>
      <c r="AE61" s="309"/>
      <c r="AF61" s="69"/>
      <c r="AG61" s="69"/>
      <c r="AH61" s="57">
        <f t="shared" si="10"/>
        <v>4</v>
      </c>
      <c r="AI61" s="58">
        <f t="shared" si="13"/>
        <v>0</v>
      </c>
    </row>
    <row r="62" spans="1:35" s="49" customFormat="1" ht="18.75">
      <c r="A62" s="310" t="s">
        <v>164</v>
      </c>
      <c r="B62" s="311" t="s">
        <v>154</v>
      </c>
      <c r="C62" s="313">
        <v>8</v>
      </c>
      <c r="D62" s="313"/>
      <c r="E62" s="313"/>
      <c r="F62" s="313"/>
      <c r="G62" s="314">
        <v>2</v>
      </c>
      <c r="H62" s="315">
        <f t="shared" si="17"/>
        <v>60</v>
      </c>
      <c r="I62" s="316">
        <f aca="true" t="shared" si="19" ref="I62:I68">SUM(J62:L62)</f>
        <v>4</v>
      </c>
      <c r="J62" s="313">
        <v>4</v>
      </c>
      <c r="K62" s="313"/>
      <c r="L62" s="317">
        <v>0</v>
      </c>
      <c r="M62" s="313">
        <f>H62-I62</f>
        <v>56</v>
      </c>
      <c r="N62" s="306"/>
      <c r="O62" s="299"/>
      <c r="P62" s="298"/>
      <c r="Q62" s="299"/>
      <c r="R62" s="298"/>
      <c r="S62" s="300"/>
      <c r="T62" s="298"/>
      <c r="U62" s="299"/>
      <c r="V62" s="298"/>
      <c r="W62" s="299"/>
      <c r="X62" s="298"/>
      <c r="Y62" s="299"/>
      <c r="Z62" s="301"/>
      <c r="AA62" s="302"/>
      <c r="AB62" s="307">
        <v>4</v>
      </c>
      <c r="AC62" s="308">
        <v>0</v>
      </c>
      <c r="AD62" s="307"/>
      <c r="AE62" s="309"/>
      <c r="AF62" s="69"/>
      <c r="AG62" s="69"/>
      <c r="AH62" s="57">
        <f t="shared" si="10"/>
        <v>4</v>
      </c>
      <c r="AI62" s="58">
        <f t="shared" si="13"/>
        <v>0</v>
      </c>
    </row>
    <row r="63" spans="1:35" s="5" customFormat="1" ht="18.75">
      <c r="A63" s="260" t="s">
        <v>165</v>
      </c>
      <c r="B63" s="286" t="s">
        <v>59</v>
      </c>
      <c r="C63" s="285"/>
      <c r="D63" s="222">
        <v>3</v>
      </c>
      <c r="E63" s="179"/>
      <c r="F63" s="179"/>
      <c r="G63" s="180">
        <v>3</v>
      </c>
      <c r="H63" s="200">
        <f t="shared" si="17"/>
        <v>90</v>
      </c>
      <c r="I63" s="262">
        <f t="shared" si="19"/>
        <v>4</v>
      </c>
      <c r="J63" s="263">
        <v>4</v>
      </c>
      <c r="K63" s="263"/>
      <c r="L63" s="264">
        <v>0</v>
      </c>
      <c r="M63" s="276">
        <f t="shared" si="12"/>
        <v>86</v>
      </c>
      <c r="N63" s="186"/>
      <c r="O63" s="191"/>
      <c r="P63" s="186"/>
      <c r="Q63" s="191"/>
      <c r="R63" s="113">
        <v>4</v>
      </c>
      <c r="S63" s="251">
        <v>0</v>
      </c>
      <c r="T63" s="186"/>
      <c r="U63" s="191"/>
      <c r="V63" s="186"/>
      <c r="W63" s="191"/>
      <c r="X63" s="186"/>
      <c r="Y63" s="191"/>
      <c r="Z63" s="186"/>
      <c r="AA63" s="191"/>
      <c r="AB63" s="186"/>
      <c r="AC63" s="191"/>
      <c r="AD63" s="186"/>
      <c r="AE63" s="191"/>
      <c r="AF63" s="63"/>
      <c r="AG63" s="63"/>
      <c r="AH63" s="57">
        <f t="shared" si="10"/>
        <v>4</v>
      </c>
      <c r="AI63" s="58">
        <f t="shared" si="13"/>
        <v>0</v>
      </c>
    </row>
    <row r="64" spans="1:35" s="5" customFormat="1" ht="18.75">
      <c r="A64" s="260" t="s">
        <v>166</v>
      </c>
      <c r="B64" s="286" t="s">
        <v>63</v>
      </c>
      <c r="C64" s="285"/>
      <c r="D64" s="222">
        <v>6</v>
      </c>
      <c r="E64" s="179"/>
      <c r="F64" s="179"/>
      <c r="G64" s="180">
        <v>2</v>
      </c>
      <c r="H64" s="200">
        <f t="shared" si="17"/>
        <v>60</v>
      </c>
      <c r="I64" s="262">
        <f t="shared" si="19"/>
        <v>4</v>
      </c>
      <c r="J64" s="263">
        <v>4</v>
      </c>
      <c r="K64" s="263"/>
      <c r="L64" s="264">
        <v>0</v>
      </c>
      <c r="M64" s="276">
        <f t="shared" si="12"/>
        <v>56</v>
      </c>
      <c r="N64" s="186"/>
      <c r="O64" s="191"/>
      <c r="P64" s="186"/>
      <c r="Q64" s="191"/>
      <c r="R64" s="186"/>
      <c r="S64" s="257"/>
      <c r="T64" s="186"/>
      <c r="U64" s="191"/>
      <c r="V64" s="320"/>
      <c r="W64" s="114">
        <v>0</v>
      </c>
      <c r="X64" s="186"/>
      <c r="Y64" s="321">
        <v>4</v>
      </c>
      <c r="Z64" s="186"/>
      <c r="AA64" s="191"/>
      <c r="AB64" s="186"/>
      <c r="AC64" s="191"/>
      <c r="AD64" s="186"/>
      <c r="AE64" s="191"/>
      <c r="AF64" s="63"/>
      <c r="AG64" s="63"/>
      <c r="AH64" s="57">
        <f t="shared" si="10"/>
        <v>4</v>
      </c>
      <c r="AI64" s="58">
        <f t="shared" si="13"/>
        <v>0</v>
      </c>
    </row>
    <row r="65" spans="1:35" s="5" customFormat="1" ht="18.75">
      <c r="A65" s="260" t="s">
        <v>167</v>
      </c>
      <c r="B65" s="286" t="s">
        <v>40</v>
      </c>
      <c r="C65" s="285">
        <v>4</v>
      </c>
      <c r="D65" s="178"/>
      <c r="E65" s="179"/>
      <c r="F65" s="179"/>
      <c r="G65" s="181">
        <v>4</v>
      </c>
      <c r="H65" s="200">
        <f t="shared" si="17"/>
        <v>120</v>
      </c>
      <c r="I65" s="425">
        <f t="shared" si="19"/>
        <v>10</v>
      </c>
      <c r="J65" s="426">
        <v>8</v>
      </c>
      <c r="K65" s="426"/>
      <c r="L65" s="427">
        <v>2</v>
      </c>
      <c r="M65" s="436">
        <f t="shared" si="12"/>
        <v>110</v>
      </c>
      <c r="N65" s="429"/>
      <c r="O65" s="430"/>
      <c r="P65" s="429"/>
      <c r="Q65" s="430"/>
      <c r="R65" s="429"/>
      <c r="S65" s="431"/>
      <c r="T65" s="437">
        <v>8</v>
      </c>
      <c r="U65" s="438">
        <v>2</v>
      </c>
      <c r="V65" s="186"/>
      <c r="W65" s="191"/>
      <c r="X65" s="186"/>
      <c r="Y65" s="191"/>
      <c r="Z65" s="186"/>
      <c r="AA65" s="191"/>
      <c r="AB65" s="186"/>
      <c r="AC65" s="191"/>
      <c r="AD65" s="186"/>
      <c r="AE65" s="191"/>
      <c r="AF65" s="63"/>
      <c r="AG65" s="63"/>
      <c r="AH65" s="57">
        <f t="shared" si="10"/>
        <v>10</v>
      </c>
      <c r="AI65" s="58">
        <f t="shared" si="13"/>
        <v>0</v>
      </c>
    </row>
    <row r="66" spans="1:35" s="5" customFormat="1" ht="18.75">
      <c r="A66" s="260" t="s">
        <v>168</v>
      </c>
      <c r="B66" s="261" t="s">
        <v>98</v>
      </c>
      <c r="C66" s="287">
        <v>8</v>
      </c>
      <c r="D66" s="287"/>
      <c r="E66" s="287"/>
      <c r="F66" s="287"/>
      <c r="G66" s="322">
        <v>5.5</v>
      </c>
      <c r="H66" s="200">
        <f t="shared" si="17"/>
        <v>165</v>
      </c>
      <c r="I66" s="425">
        <f t="shared" si="19"/>
        <v>10</v>
      </c>
      <c r="J66" s="426">
        <v>8</v>
      </c>
      <c r="K66" s="426"/>
      <c r="L66" s="427">
        <v>2</v>
      </c>
      <c r="M66" s="436">
        <f t="shared" si="12"/>
        <v>155</v>
      </c>
      <c r="N66" s="429"/>
      <c r="O66" s="430"/>
      <c r="P66" s="429"/>
      <c r="Q66" s="430"/>
      <c r="R66" s="429"/>
      <c r="S66" s="431"/>
      <c r="T66" s="429"/>
      <c r="U66" s="430"/>
      <c r="V66" s="429"/>
      <c r="W66" s="430"/>
      <c r="X66" s="439"/>
      <c r="Y66" s="440"/>
      <c r="Z66" s="437"/>
      <c r="AA66" s="438"/>
      <c r="AB66" s="437">
        <v>8</v>
      </c>
      <c r="AC66" s="438">
        <v>2</v>
      </c>
      <c r="AD66" s="186"/>
      <c r="AE66" s="283"/>
      <c r="AF66" s="63"/>
      <c r="AG66" s="63"/>
      <c r="AH66" s="57">
        <f t="shared" si="10"/>
        <v>10</v>
      </c>
      <c r="AI66" s="58">
        <f t="shared" si="13"/>
        <v>0</v>
      </c>
    </row>
    <row r="67" spans="1:35" s="5" customFormat="1" ht="18.75">
      <c r="A67" s="260" t="s">
        <v>169</v>
      </c>
      <c r="B67" s="265" t="s">
        <v>99</v>
      </c>
      <c r="C67" s="441">
        <v>4</v>
      </c>
      <c r="D67" s="323"/>
      <c r="E67" s="324"/>
      <c r="F67" s="324"/>
      <c r="G67" s="322">
        <v>3</v>
      </c>
      <c r="H67" s="200">
        <f t="shared" si="17"/>
        <v>90</v>
      </c>
      <c r="I67" s="262">
        <f t="shared" si="19"/>
        <v>6</v>
      </c>
      <c r="J67" s="263">
        <v>4</v>
      </c>
      <c r="K67" s="263"/>
      <c r="L67" s="264">
        <v>2</v>
      </c>
      <c r="M67" s="276">
        <f t="shared" si="12"/>
        <v>84</v>
      </c>
      <c r="N67" s="186"/>
      <c r="O67" s="191"/>
      <c r="P67" s="186"/>
      <c r="Q67" s="191"/>
      <c r="R67" s="186"/>
      <c r="S67" s="257"/>
      <c r="T67" s="113">
        <v>4</v>
      </c>
      <c r="U67" s="114">
        <v>2</v>
      </c>
      <c r="V67" s="186"/>
      <c r="W67" s="191"/>
      <c r="X67" s="202"/>
      <c r="Y67" s="259"/>
      <c r="Z67" s="202"/>
      <c r="AA67" s="259"/>
      <c r="AB67" s="186"/>
      <c r="AC67" s="191"/>
      <c r="AD67" s="186"/>
      <c r="AE67" s="283"/>
      <c r="AF67" s="63"/>
      <c r="AG67" s="63"/>
      <c r="AH67" s="57">
        <f t="shared" si="10"/>
        <v>6</v>
      </c>
      <c r="AI67" s="58">
        <f t="shared" si="13"/>
        <v>0</v>
      </c>
    </row>
    <row r="68" spans="1:35" s="5" customFormat="1" ht="18.75">
      <c r="A68" s="260" t="s">
        <v>170</v>
      </c>
      <c r="B68" s="261" t="s">
        <v>100</v>
      </c>
      <c r="C68" s="287">
        <v>5</v>
      </c>
      <c r="D68" s="287"/>
      <c r="E68" s="287"/>
      <c r="F68" s="287"/>
      <c r="G68" s="325">
        <v>7</v>
      </c>
      <c r="H68" s="200">
        <f t="shared" si="17"/>
        <v>210</v>
      </c>
      <c r="I68" s="262">
        <f t="shared" si="19"/>
        <v>6</v>
      </c>
      <c r="J68" s="263">
        <v>4</v>
      </c>
      <c r="K68" s="263"/>
      <c r="L68" s="264">
        <v>2</v>
      </c>
      <c r="M68" s="276">
        <f t="shared" si="12"/>
        <v>204</v>
      </c>
      <c r="N68" s="186"/>
      <c r="O68" s="191"/>
      <c r="P68" s="186"/>
      <c r="Q68" s="191"/>
      <c r="R68" s="113"/>
      <c r="S68" s="251"/>
      <c r="T68" s="186"/>
      <c r="U68" s="191"/>
      <c r="V68" s="113">
        <v>4</v>
      </c>
      <c r="W68" s="114">
        <v>2</v>
      </c>
      <c r="X68" s="202"/>
      <c r="Y68" s="259"/>
      <c r="Z68" s="202"/>
      <c r="AA68" s="259"/>
      <c r="AB68" s="186"/>
      <c r="AC68" s="191"/>
      <c r="AD68" s="186"/>
      <c r="AE68" s="283"/>
      <c r="AF68" s="63"/>
      <c r="AG68" s="63"/>
      <c r="AH68" s="57">
        <f t="shared" si="10"/>
        <v>6</v>
      </c>
      <c r="AI68" s="58">
        <f t="shared" si="13"/>
        <v>0</v>
      </c>
    </row>
    <row r="69" spans="1:35" s="5" customFormat="1" ht="18.75">
      <c r="A69" s="326" t="s">
        <v>171</v>
      </c>
      <c r="B69" s="261" t="s">
        <v>101</v>
      </c>
      <c r="C69" s="287"/>
      <c r="D69" s="287"/>
      <c r="E69" s="287"/>
      <c r="F69" s="287"/>
      <c r="G69" s="239">
        <f>SUM(G70:G71)</f>
        <v>7</v>
      </c>
      <c r="H69" s="240">
        <f>SUM(H70:H71)</f>
        <v>210</v>
      </c>
      <c r="I69" s="199">
        <f>SUM(I70:I71)</f>
        <v>10</v>
      </c>
      <c r="J69" s="199">
        <f>SUM(J70:J71)</f>
        <v>4</v>
      </c>
      <c r="K69" s="199"/>
      <c r="L69" s="199">
        <f>SUM(L70:L71)</f>
        <v>6</v>
      </c>
      <c r="M69" s="199">
        <f>SUM(M70:M71)</f>
        <v>200</v>
      </c>
      <c r="N69" s="186"/>
      <c r="O69" s="191"/>
      <c r="P69" s="186"/>
      <c r="Q69" s="191"/>
      <c r="R69" s="202"/>
      <c r="S69" s="327"/>
      <c r="T69" s="113"/>
      <c r="U69" s="114"/>
      <c r="V69" s="186"/>
      <c r="W69" s="191"/>
      <c r="X69" s="113"/>
      <c r="Y69" s="114"/>
      <c r="Z69" s="186"/>
      <c r="AA69" s="191"/>
      <c r="AB69" s="186"/>
      <c r="AC69" s="191"/>
      <c r="AD69" s="186"/>
      <c r="AE69" s="191"/>
      <c r="AF69" s="63"/>
      <c r="AG69" s="63"/>
      <c r="AH69" s="57">
        <f t="shared" si="10"/>
        <v>0</v>
      </c>
      <c r="AI69" s="64"/>
    </row>
    <row r="70" spans="1:35" s="5" customFormat="1" ht="18.75">
      <c r="A70" s="328" t="s">
        <v>172</v>
      </c>
      <c r="B70" s="329" t="s">
        <v>101</v>
      </c>
      <c r="C70" s="330">
        <v>6</v>
      </c>
      <c r="D70" s="330"/>
      <c r="E70" s="330"/>
      <c r="F70" s="330"/>
      <c r="G70" s="314">
        <v>6</v>
      </c>
      <c r="H70" s="194">
        <f t="shared" si="17"/>
        <v>180</v>
      </c>
      <c r="I70" s="107">
        <f>SUM(J70:L70)</f>
        <v>6</v>
      </c>
      <c r="J70" s="331">
        <v>4</v>
      </c>
      <c r="K70" s="331"/>
      <c r="L70" s="332">
        <v>2</v>
      </c>
      <c r="M70" s="274">
        <f>H70-I70</f>
        <v>174</v>
      </c>
      <c r="N70" s="186"/>
      <c r="O70" s="191"/>
      <c r="P70" s="186"/>
      <c r="Q70" s="191"/>
      <c r="R70" s="202"/>
      <c r="S70" s="327"/>
      <c r="T70" s="113"/>
      <c r="U70" s="114"/>
      <c r="V70" s="186"/>
      <c r="W70" s="191"/>
      <c r="X70" s="113">
        <v>4</v>
      </c>
      <c r="Y70" s="114">
        <v>2</v>
      </c>
      <c r="Z70" s="186"/>
      <c r="AA70" s="191"/>
      <c r="AB70" s="186"/>
      <c r="AC70" s="191"/>
      <c r="AD70" s="186"/>
      <c r="AE70" s="191"/>
      <c r="AF70" s="63"/>
      <c r="AG70" s="63">
        <f>G37+G40+G41+G45+G46+G49+G50+G53+G54+G55+G56+G57+G58+G59+G60+G63+G64+G65+G66+G67+G68+G69</f>
        <v>98</v>
      </c>
      <c r="AH70" s="57">
        <f t="shared" si="10"/>
        <v>6</v>
      </c>
      <c r="AI70" s="64"/>
    </row>
    <row r="71" spans="1:35" s="5" customFormat="1" ht="19.5" thickBot="1">
      <c r="A71" s="328" t="s">
        <v>173</v>
      </c>
      <c r="B71" s="333" t="s">
        <v>102</v>
      </c>
      <c r="C71" s="334"/>
      <c r="D71" s="334"/>
      <c r="E71" s="334"/>
      <c r="F71" s="334">
        <v>7</v>
      </c>
      <c r="G71" s="314">
        <v>1</v>
      </c>
      <c r="H71" s="194">
        <f t="shared" si="17"/>
        <v>30</v>
      </c>
      <c r="I71" s="119">
        <f>SUM(J71:L71)</f>
        <v>4</v>
      </c>
      <c r="J71" s="105"/>
      <c r="K71" s="105"/>
      <c r="L71" s="108">
        <v>4</v>
      </c>
      <c r="M71" s="274">
        <f t="shared" si="12"/>
        <v>26</v>
      </c>
      <c r="N71" s="186"/>
      <c r="O71" s="191"/>
      <c r="P71" s="186"/>
      <c r="Q71" s="191"/>
      <c r="R71" s="186"/>
      <c r="S71" s="257"/>
      <c r="T71" s="202"/>
      <c r="U71" s="259"/>
      <c r="V71" s="202"/>
      <c r="W71" s="259"/>
      <c r="X71" s="202"/>
      <c r="Y71" s="259"/>
      <c r="Z71" s="202">
        <v>4</v>
      </c>
      <c r="AA71" s="259"/>
      <c r="AB71" s="186"/>
      <c r="AC71" s="191"/>
      <c r="AD71" s="186"/>
      <c r="AE71" s="191"/>
      <c r="AF71" s="63"/>
      <c r="AG71" s="63"/>
      <c r="AH71" s="57">
        <f t="shared" si="10"/>
        <v>4</v>
      </c>
      <c r="AI71" s="64"/>
    </row>
    <row r="72" spans="1:35" s="5" customFormat="1" ht="18.75">
      <c r="A72" s="757" t="s">
        <v>176</v>
      </c>
      <c r="B72" s="758"/>
      <c r="C72" s="335"/>
      <c r="D72" s="136"/>
      <c r="E72" s="136"/>
      <c r="F72" s="136"/>
      <c r="G72" s="137">
        <f>SUM(G37:G71)-G37-G41-G46-G50-G60-G69</f>
        <v>98</v>
      </c>
      <c r="H72" s="137">
        <f aca="true" t="shared" si="20" ref="H72:M72">SUM(H37:H71)-H37-H41-H46-H50-H60-H69</f>
        <v>2940</v>
      </c>
      <c r="I72" s="137">
        <f t="shared" si="20"/>
        <v>190</v>
      </c>
      <c r="J72" s="137">
        <f t="shared" si="20"/>
        <v>128</v>
      </c>
      <c r="K72" s="137">
        <f t="shared" si="20"/>
        <v>4</v>
      </c>
      <c r="L72" s="137">
        <f t="shared" si="20"/>
        <v>58</v>
      </c>
      <c r="M72" s="137">
        <f t="shared" si="20"/>
        <v>2750</v>
      </c>
      <c r="N72" s="136">
        <f aca="true" t="shared" si="21" ref="N72:AE72">SUM(N37:N71)</f>
        <v>0</v>
      </c>
      <c r="O72" s="136">
        <f t="shared" si="21"/>
        <v>0</v>
      </c>
      <c r="P72" s="136">
        <f t="shared" si="21"/>
        <v>4</v>
      </c>
      <c r="Q72" s="136">
        <f t="shared" si="21"/>
        <v>0</v>
      </c>
      <c r="R72" s="136">
        <f t="shared" si="21"/>
        <v>8</v>
      </c>
      <c r="S72" s="136">
        <f t="shared" si="21"/>
        <v>2</v>
      </c>
      <c r="T72" s="136">
        <f t="shared" si="21"/>
        <v>20</v>
      </c>
      <c r="U72" s="136">
        <f t="shared" si="21"/>
        <v>8</v>
      </c>
      <c r="V72" s="136">
        <f t="shared" si="21"/>
        <v>28</v>
      </c>
      <c r="W72" s="136">
        <f t="shared" si="21"/>
        <v>6</v>
      </c>
      <c r="X72" s="136">
        <f t="shared" si="21"/>
        <v>28</v>
      </c>
      <c r="Y72" s="136">
        <f t="shared" si="21"/>
        <v>14</v>
      </c>
      <c r="Z72" s="136">
        <f t="shared" si="21"/>
        <v>28</v>
      </c>
      <c r="AA72" s="136">
        <f t="shared" si="21"/>
        <v>6</v>
      </c>
      <c r="AB72" s="136">
        <f t="shared" si="21"/>
        <v>32</v>
      </c>
      <c r="AC72" s="136">
        <f t="shared" si="21"/>
        <v>6</v>
      </c>
      <c r="AD72" s="136">
        <f t="shared" si="21"/>
        <v>0</v>
      </c>
      <c r="AE72" s="136">
        <f t="shared" si="21"/>
        <v>0</v>
      </c>
      <c r="AF72" s="63"/>
      <c r="AG72" s="63"/>
      <c r="AH72" s="63"/>
      <c r="AI72" s="64"/>
    </row>
    <row r="73" spans="1:35" s="74" customFormat="1" ht="18.75">
      <c r="A73" s="749" t="s">
        <v>177</v>
      </c>
      <c r="B73" s="750"/>
      <c r="C73" s="336"/>
      <c r="D73" s="336"/>
      <c r="E73" s="336"/>
      <c r="F73" s="336"/>
      <c r="G73" s="337">
        <f aca="true" t="shared" si="22" ref="G73:AE73">G18+G35+G72</f>
        <v>162</v>
      </c>
      <c r="H73" s="337">
        <f t="shared" si="22"/>
        <v>4860</v>
      </c>
      <c r="I73" s="337">
        <f>I18+I35+I72</f>
        <v>304</v>
      </c>
      <c r="J73" s="337">
        <f t="shared" si="22"/>
        <v>208</v>
      </c>
      <c r="K73" s="337">
        <f t="shared" si="22"/>
        <v>4</v>
      </c>
      <c r="L73" s="337">
        <f t="shared" si="22"/>
        <v>58</v>
      </c>
      <c r="M73" s="337">
        <f t="shared" si="22"/>
        <v>4556</v>
      </c>
      <c r="N73" s="336">
        <f t="shared" si="22"/>
        <v>36</v>
      </c>
      <c r="O73" s="336">
        <f t="shared" si="22"/>
        <v>4</v>
      </c>
      <c r="P73" s="336">
        <f t="shared" si="22"/>
        <v>32</v>
      </c>
      <c r="Q73" s="336">
        <f t="shared" si="22"/>
        <v>8</v>
      </c>
      <c r="R73" s="336">
        <f t="shared" si="22"/>
        <v>36</v>
      </c>
      <c r="S73" s="336">
        <f t="shared" si="22"/>
        <v>4</v>
      </c>
      <c r="T73" s="336">
        <f t="shared" si="22"/>
        <v>28</v>
      </c>
      <c r="U73" s="336">
        <f t="shared" si="22"/>
        <v>8</v>
      </c>
      <c r="V73" s="336">
        <f t="shared" si="22"/>
        <v>28</v>
      </c>
      <c r="W73" s="336">
        <f t="shared" si="22"/>
        <v>6</v>
      </c>
      <c r="X73" s="336">
        <f t="shared" si="22"/>
        <v>28</v>
      </c>
      <c r="Y73" s="336">
        <f t="shared" si="22"/>
        <v>14</v>
      </c>
      <c r="Z73" s="336">
        <f t="shared" si="22"/>
        <v>28</v>
      </c>
      <c r="AA73" s="336">
        <f t="shared" si="22"/>
        <v>6</v>
      </c>
      <c r="AB73" s="336">
        <f t="shared" si="22"/>
        <v>32</v>
      </c>
      <c r="AC73" s="336">
        <f t="shared" si="22"/>
        <v>6</v>
      </c>
      <c r="AD73" s="336">
        <f t="shared" si="22"/>
        <v>0</v>
      </c>
      <c r="AE73" s="336">
        <f t="shared" si="22"/>
        <v>0</v>
      </c>
      <c r="AF73" s="72"/>
      <c r="AG73" s="72"/>
      <c r="AH73" s="72"/>
      <c r="AI73" s="73"/>
    </row>
    <row r="74" spans="1:35" s="5" customFormat="1" ht="24.75" customHeight="1">
      <c r="A74" s="761" t="s">
        <v>178</v>
      </c>
      <c r="B74" s="762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  <c r="Q74" s="762"/>
      <c r="R74" s="762"/>
      <c r="S74" s="762"/>
      <c r="T74" s="762"/>
      <c r="U74" s="762"/>
      <c r="V74" s="762"/>
      <c r="W74" s="762"/>
      <c r="X74" s="762"/>
      <c r="Y74" s="762"/>
      <c r="Z74" s="762"/>
      <c r="AA74" s="762"/>
      <c r="AB74" s="762"/>
      <c r="AC74" s="762"/>
      <c r="AD74" s="762"/>
      <c r="AE74" s="763"/>
      <c r="AF74" s="72"/>
      <c r="AG74" s="63"/>
      <c r="AH74" s="63"/>
      <c r="AI74" s="64"/>
    </row>
    <row r="75" spans="1:35" s="5" customFormat="1" ht="18.75">
      <c r="A75" s="779" t="s">
        <v>179</v>
      </c>
      <c r="B75" s="780"/>
      <c r="C75" s="781"/>
      <c r="D75" s="781"/>
      <c r="E75" s="781"/>
      <c r="F75" s="781"/>
      <c r="G75" s="781"/>
      <c r="H75" s="781"/>
      <c r="I75" s="781"/>
      <c r="J75" s="781"/>
      <c r="K75" s="781"/>
      <c r="L75" s="781"/>
      <c r="M75" s="781"/>
      <c r="N75" s="780"/>
      <c r="O75" s="780"/>
      <c r="P75" s="780"/>
      <c r="Q75" s="780"/>
      <c r="R75" s="780"/>
      <c r="S75" s="780"/>
      <c r="T75" s="780"/>
      <c r="U75" s="780"/>
      <c r="V75" s="780"/>
      <c r="W75" s="780"/>
      <c r="X75" s="780"/>
      <c r="Y75" s="780"/>
      <c r="Z75" s="780"/>
      <c r="AA75" s="780"/>
      <c r="AB75" s="780"/>
      <c r="AC75" s="780"/>
      <c r="AD75" s="780"/>
      <c r="AE75" s="782"/>
      <c r="AF75" s="63"/>
      <c r="AG75" s="63"/>
      <c r="AH75" s="63"/>
      <c r="AI75" s="64"/>
    </row>
    <row r="76" spans="1:35" s="5" customFormat="1" ht="18.75">
      <c r="A76" s="328" t="s">
        <v>180</v>
      </c>
      <c r="B76" s="329" t="s">
        <v>193</v>
      </c>
      <c r="C76" s="338"/>
      <c r="D76" s="271">
        <v>4</v>
      </c>
      <c r="E76" s="337"/>
      <c r="F76" s="337"/>
      <c r="G76" s="282">
        <v>4.5</v>
      </c>
      <c r="H76" s="196">
        <f>G76*30</f>
        <v>135</v>
      </c>
      <c r="I76" s="196">
        <f>SUM(J76:L76)</f>
        <v>4</v>
      </c>
      <c r="J76" s="196">
        <v>4</v>
      </c>
      <c r="K76" s="339"/>
      <c r="L76" s="340"/>
      <c r="M76" s="251">
        <f>H76-I76</f>
        <v>131</v>
      </c>
      <c r="N76" s="221"/>
      <c r="O76" s="221"/>
      <c r="P76" s="221"/>
      <c r="Q76" s="221"/>
      <c r="R76" s="117"/>
      <c r="S76" s="117"/>
      <c r="T76" s="120">
        <v>4</v>
      </c>
      <c r="U76" s="120"/>
      <c r="V76" s="221"/>
      <c r="W76" s="221"/>
      <c r="X76" s="337"/>
      <c r="Y76" s="337"/>
      <c r="Z76" s="337"/>
      <c r="AA76" s="337"/>
      <c r="AB76" s="337"/>
      <c r="AC76" s="337"/>
      <c r="AD76" s="337"/>
      <c r="AE76" s="337"/>
      <c r="AF76" s="63">
        <f>0</f>
        <v>0</v>
      </c>
      <c r="AG76" s="55" t="s">
        <v>26</v>
      </c>
      <c r="AH76" s="63"/>
      <c r="AI76" s="64"/>
    </row>
    <row r="77" spans="1:35" s="5" customFormat="1" ht="18.75">
      <c r="A77" s="328" t="s">
        <v>181</v>
      </c>
      <c r="B77" s="329" t="s">
        <v>194</v>
      </c>
      <c r="C77" s="338"/>
      <c r="D77" s="271">
        <v>5</v>
      </c>
      <c r="E77" s="337"/>
      <c r="F77" s="337"/>
      <c r="G77" s="282">
        <v>3</v>
      </c>
      <c r="H77" s="196">
        <f>G77*30</f>
        <v>90</v>
      </c>
      <c r="I77" s="196">
        <f>SUM(J77:L77)</f>
        <v>4</v>
      </c>
      <c r="J77" s="196">
        <v>4</v>
      </c>
      <c r="K77" s="339"/>
      <c r="L77" s="340"/>
      <c r="M77" s="251">
        <f>H77-I77</f>
        <v>86</v>
      </c>
      <c r="N77" s="117"/>
      <c r="O77" s="117"/>
      <c r="P77" s="117"/>
      <c r="Q77" s="117"/>
      <c r="R77" s="117"/>
      <c r="S77" s="117"/>
      <c r="T77" s="117"/>
      <c r="U77" s="117"/>
      <c r="V77" s="117">
        <v>4</v>
      </c>
      <c r="W77" s="117"/>
      <c r="X77" s="337"/>
      <c r="Y77" s="337"/>
      <c r="Z77" s="337"/>
      <c r="AA77" s="337"/>
      <c r="AB77" s="337"/>
      <c r="AC77" s="337"/>
      <c r="AD77" s="337"/>
      <c r="AE77" s="337"/>
      <c r="AF77" s="63">
        <f>G76</f>
        <v>4.5</v>
      </c>
      <c r="AG77" s="55" t="s">
        <v>27</v>
      </c>
      <c r="AH77" s="63"/>
      <c r="AI77" s="64"/>
    </row>
    <row r="78" spans="1:35" s="5" customFormat="1" ht="18.75">
      <c r="A78" s="727" t="s">
        <v>182</v>
      </c>
      <c r="B78" s="728"/>
      <c r="C78" s="337"/>
      <c r="D78" s="337"/>
      <c r="E78" s="337"/>
      <c r="F78" s="337"/>
      <c r="G78" s="337">
        <f aca="true" t="shared" si="23" ref="G78:AA78">SUM(G76:G77)</f>
        <v>7.5</v>
      </c>
      <c r="H78" s="337">
        <f t="shared" si="23"/>
        <v>225</v>
      </c>
      <c r="I78" s="336">
        <f t="shared" si="23"/>
        <v>8</v>
      </c>
      <c r="J78" s="336">
        <f t="shared" si="23"/>
        <v>8</v>
      </c>
      <c r="K78" s="337">
        <f t="shared" si="23"/>
        <v>0</v>
      </c>
      <c r="L78" s="337">
        <f t="shared" si="23"/>
        <v>0</v>
      </c>
      <c r="M78" s="337">
        <f t="shared" si="23"/>
        <v>217</v>
      </c>
      <c r="N78" s="337">
        <f t="shared" si="23"/>
        <v>0</v>
      </c>
      <c r="O78" s="337">
        <f t="shared" si="23"/>
        <v>0</v>
      </c>
      <c r="P78" s="337">
        <f t="shared" si="23"/>
        <v>0</v>
      </c>
      <c r="Q78" s="337">
        <f t="shared" si="23"/>
        <v>0</v>
      </c>
      <c r="R78" s="336">
        <f t="shared" si="23"/>
        <v>0</v>
      </c>
      <c r="S78" s="336">
        <f t="shared" si="23"/>
        <v>0</v>
      </c>
      <c r="T78" s="336">
        <f t="shared" si="23"/>
        <v>4</v>
      </c>
      <c r="U78" s="336">
        <f t="shared" si="23"/>
        <v>0</v>
      </c>
      <c r="V78" s="336">
        <f t="shared" si="23"/>
        <v>4</v>
      </c>
      <c r="W78" s="336">
        <f t="shared" si="23"/>
        <v>0</v>
      </c>
      <c r="X78" s="336">
        <f t="shared" si="23"/>
        <v>0</v>
      </c>
      <c r="Y78" s="336">
        <f t="shared" si="23"/>
        <v>0</v>
      </c>
      <c r="Z78" s="336">
        <f t="shared" si="23"/>
        <v>0</v>
      </c>
      <c r="AA78" s="337">
        <f t="shared" si="23"/>
        <v>0</v>
      </c>
      <c r="AB78" s="337"/>
      <c r="AC78" s="337"/>
      <c r="AD78" s="337"/>
      <c r="AE78" s="337"/>
      <c r="AF78" s="63">
        <f>G77+G83</f>
        <v>6</v>
      </c>
      <c r="AG78" s="55" t="s">
        <v>28</v>
      </c>
      <c r="AH78" s="63"/>
      <c r="AI78" s="64"/>
    </row>
    <row r="79" spans="1:35" s="5" customFormat="1" ht="18.75">
      <c r="A79" s="724" t="s">
        <v>183</v>
      </c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5"/>
      <c r="S79" s="725"/>
      <c r="T79" s="725"/>
      <c r="U79" s="725"/>
      <c r="V79" s="725"/>
      <c r="W79" s="725"/>
      <c r="X79" s="725"/>
      <c r="Y79" s="725"/>
      <c r="Z79" s="725"/>
      <c r="AA79" s="725"/>
      <c r="AB79" s="725"/>
      <c r="AC79" s="725"/>
      <c r="AD79" s="725"/>
      <c r="AE79" s="726"/>
      <c r="AF79" s="63">
        <f>G80+G81+G82+G84</f>
        <v>12</v>
      </c>
      <c r="AG79" s="55" t="s">
        <v>29</v>
      </c>
      <c r="AH79" s="63"/>
      <c r="AI79" s="64"/>
    </row>
    <row r="80" spans="1:46" s="7" customFormat="1" ht="31.5">
      <c r="A80" s="328" t="s">
        <v>184</v>
      </c>
      <c r="B80" s="247" t="s">
        <v>103</v>
      </c>
      <c r="C80" s="341"/>
      <c r="D80" s="342">
        <v>7</v>
      </c>
      <c r="E80" s="341"/>
      <c r="F80" s="341"/>
      <c r="G80" s="343">
        <v>3</v>
      </c>
      <c r="H80" s="341">
        <f>G80*30</f>
        <v>90</v>
      </c>
      <c r="I80" s="182">
        <v>6</v>
      </c>
      <c r="J80" s="344">
        <f>SUM(K80:M80)</f>
        <v>6</v>
      </c>
      <c r="K80" s="345">
        <v>4</v>
      </c>
      <c r="L80" s="345"/>
      <c r="M80" s="346">
        <v>2</v>
      </c>
      <c r="N80" s="188"/>
      <c r="O80" s="191"/>
      <c r="P80" s="186"/>
      <c r="Q80" s="191"/>
      <c r="R80" s="186"/>
      <c r="S80" s="191"/>
      <c r="T80" s="186"/>
      <c r="U80" s="191"/>
      <c r="V80" s="186"/>
      <c r="W80" s="191"/>
      <c r="X80" s="186"/>
      <c r="Y80" s="191"/>
      <c r="Z80" s="202">
        <v>4</v>
      </c>
      <c r="AA80" s="259">
        <v>2</v>
      </c>
      <c r="AB80" s="202"/>
      <c r="AC80" s="259"/>
      <c r="AD80" s="202"/>
      <c r="AE80" s="191"/>
      <c r="AF80" s="63"/>
      <c r="AG80" s="63"/>
      <c r="AH80" s="63"/>
      <c r="AI80" s="64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35" s="5" customFormat="1" ht="18.75">
      <c r="A81" s="328" t="s">
        <v>185</v>
      </c>
      <c r="B81" s="329" t="s">
        <v>104</v>
      </c>
      <c r="C81" s="341"/>
      <c r="D81" s="342">
        <v>8</v>
      </c>
      <c r="E81" s="341"/>
      <c r="F81" s="341"/>
      <c r="G81" s="343">
        <v>3</v>
      </c>
      <c r="H81" s="341">
        <f>G81*30</f>
        <v>90</v>
      </c>
      <c r="I81" s="262">
        <v>6</v>
      </c>
      <c r="J81" s="107">
        <f>SUM(K81:M81)</f>
        <v>6</v>
      </c>
      <c r="K81" s="331">
        <v>4</v>
      </c>
      <c r="L81" s="331"/>
      <c r="M81" s="332">
        <v>2</v>
      </c>
      <c r="N81" s="347"/>
      <c r="O81" s="348"/>
      <c r="P81" s="347"/>
      <c r="Q81" s="348"/>
      <c r="R81" s="347"/>
      <c r="S81" s="348"/>
      <c r="T81" s="347"/>
      <c r="U81" s="348"/>
      <c r="V81" s="347"/>
      <c r="W81" s="348"/>
      <c r="X81" s="347"/>
      <c r="Y81" s="348"/>
      <c r="Z81" s="347"/>
      <c r="AA81" s="348"/>
      <c r="AB81" s="202">
        <v>4</v>
      </c>
      <c r="AC81" s="259">
        <v>2</v>
      </c>
      <c r="AD81" s="202"/>
      <c r="AE81" s="349"/>
      <c r="AF81" s="63">
        <f>AF11+AF20+AF37+AF76</f>
        <v>38.5</v>
      </c>
      <c r="AG81" s="55" t="s">
        <v>26</v>
      </c>
      <c r="AH81" s="63"/>
      <c r="AI81" s="64"/>
    </row>
    <row r="82" spans="1:35" s="5" customFormat="1" ht="18.75">
      <c r="A82" s="328" t="s">
        <v>186</v>
      </c>
      <c r="B82" s="247" t="s">
        <v>105</v>
      </c>
      <c r="C82" s="275"/>
      <c r="D82" s="342">
        <v>7</v>
      </c>
      <c r="E82" s="221"/>
      <c r="F82" s="221"/>
      <c r="G82" s="343">
        <v>3</v>
      </c>
      <c r="H82" s="341">
        <f>G82*30</f>
        <v>90</v>
      </c>
      <c r="I82" s="262">
        <v>6</v>
      </c>
      <c r="J82" s="107">
        <f>SUM(K82:M82)</f>
        <v>6</v>
      </c>
      <c r="K82" s="331">
        <v>4</v>
      </c>
      <c r="L82" s="331"/>
      <c r="M82" s="332">
        <v>2</v>
      </c>
      <c r="N82" s="347"/>
      <c r="O82" s="348"/>
      <c r="P82" s="347"/>
      <c r="Q82" s="348"/>
      <c r="R82" s="347"/>
      <c r="S82" s="348"/>
      <c r="T82" s="347"/>
      <c r="U82" s="348"/>
      <c r="V82" s="202"/>
      <c r="W82" s="259"/>
      <c r="X82" s="347"/>
      <c r="Y82" s="348"/>
      <c r="Z82" s="202">
        <v>4</v>
      </c>
      <c r="AA82" s="259">
        <v>2</v>
      </c>
      <c r="AB82" s="202"/>
      <c r="AC82" s="259"/>
      <c r="AD82" s="202"/>
      <c r="AE82" s="349"/>
      <c r="AF82" s="63">
        <f>AF77+AF38+AF23+AF12</f>
        <v>52.5</v>
      </c>
      <c r="AG82" s="55" t="s">
        <v>27</v>
      </c>
      <c r="AH82" s="63"/>
      <c r="AI82" s="64"/>
    </row>
    <row r="83" spans="1:35" s="2" customFormat="1" ht="18.75">
      <c r="A83" s="328" t="s">
        <v>187</v>
      </c>
      <c r="B83" s="350" t="s">
        <v>189</v>
      </c>
      <c r="C83" s="341"/>
      <c r="D83" s="342">
        <v>6</v>
      </c>
      <c r="E83" s="341"/>
      <c r="F83" s="341"/>
      <c r="G83" s="343">
        <v>3</v>
      </c>
      <c r="H83" s="341">
        <f>G83*30</f>
        <v>90</v>
      </c>
      <c r="I83" s="117">
        <f>SUM(J83:L83)</f>
        <v>10</v>
      </c>
      <c r="J83" s="107">
        <f>SUM(K83:M83)</f>
        <v>6</v>
      </c>
      <c r="K83" s="331">
        <v>4</v>
      </c>
      <c r="L83" s="331"/>
      <c r="M83" s="332">
        <v>2</v>
      </c>
      <c r="N83" s="186"/>
      <c r="O83" s="191"/>
      <c r="P83" s="186"/>
      <c r="Q83" s="191"/>
      <c r="R83" s="186"/>
      <c r="S83" s="191"/>
      <c r="T83" s="186"/>
      <c r="U83" s="191"/>
      <c r="V83" s="186"/>
      <c r="W83" s="191"/>
      <c r="X83" s="204">
        <v>4</v>
      </c>
      <c r="Y83" s="258">
        <v>2</v>
      </c>
      <c r="Z83" s="202"/>
      <c r="AA83" s="259"/>
      <c r="AB83" s="202"/>
      <c r="AC83" s="259"/>
      <c r="AD83" s="202"/>
      <c r="AE83" s="191"/>
      <c r="AF83" s="57">
        <f>AF78+AF39+AF24+AF13</f>
        <v>49</v>
      </c>
      <c r="AG83" s="55" t="s">
        <v>28</v>
      </c>
      <c r="AH83" s="57"/>
      <c r="AI83" s="58"/>
    </row>
    <row r="84" spans="1:35" s="2" customFormat="1" ht="19.5" thickBot="1">
      <c r="A84" s="328" t="s">
        <v>188</v>
      </c>
      <c r="B84" s="329" t="s">
        <v>106</v>
      </c>
      <c r="C84" s="120"/>
      <c r="D84" s="342">
        <v>8</v>
      </c>
      <c r="E84" s="351"/>
      <c r="F84" s="351"/>
      <c r="G84" s="343">
        <v>3</v>
      </c>
      <c r="H84" s="341">
        <f>G84*30</f>
        <v>90</v>
      </c>
      <c r="I84" s="117">
        <f>SUM(J84:L84)</f>
        <v>4</v>
      </c>
      <c r="J84" s="119">
        <v>4</v>
      </c>
      <c r="K84" s="196"/>
      <c r="L84" s="271"/>
      <c r="M84" s="109">
        <f>H84-I84</f>
        <v>86</v>
      </c>
      <c r="N84" s="186"/>
      <c r="O84" s="191"/>
      <c r="P84" s="186"/>
      <c r="Q84" s="191"/>
      <c r="R84" s="186"/>
      <c r="S84" s="191"/>
      <c r="T84" s="186"/>
      <c r="U84" s="191"/>
      <c r="V84" s="186"/>
      <c r="W84" s="191"/>
      <c r="X84" s="202"/>
      <c r="Y84" s="259"/>
      <c r="Z84" s="202"/>
      <c r="AA84" s="259"/>
      <c r="AB84" s="202">
        <v>4</v>
      </c>
      <c r="AC84" s="259">
        <v>0</v>
      </c>
      <c r="AD84" s="202"/>
      <c r="AE84" s="191"/>
      <c r="AF84" s="57">
        <f>AF79+AF40</f>
        <v>44.5</v>
      </c>
      <c r="AG84" s="55" t="s">
        <v>29</v>
      </c>
      <c r="AH84" s="57"/>
      <c r="AI84" s="58"/>
    </row>
    <row r="85" spans="1:35" s="2" customFormat="1" ht="18.75">
      <c r="A85" s="727" t="s">
        <v>191</v>
      </c>
      <c r="B85" s="728"/>
      <c r="C85" s="134"/>
      <c r="D85" s="352"/>
      <c r="E85" s="353"/>
      <c r="F85" s="134"/>
      <c r="G85" s="137">
        <f aca="true" t="shared" si="24" ref="G85:AE85">SUM(G80:G84)</f>
        <v>15</v>
      </c>
      <c r="H85" s="137">
        <f t="shared" si="24"/>
        <v>450</v>
      </c>
      <c r="I85" s="137">
        <f t="shared" si="24"/>
        <v>32</v>
      </c>
      <c r="J85" s="136">
        <f t="shared" si="24"/>
        <v>28</v>
      </c>
      <c r="K85" s="137">
        <f t="shared" si="24"/>
        <v>16</v>
      </c>
      <c r="L85" s="136">
        <f t="shared" si="24"/>
        <v>0</v>
      </c>
      <c r="M85" s="137">
        <f t="shared" si="24"/>
        <v>94</v>
      </c>
      <c r="N85" s="136">
        <f t="shared" si="24"/>
        <v>0</v>
      </c>
      <c r="O85" s="136">
        <f t="shared" si="24"/>
        <v>0</v>
      </c>
      <c r="P85" s="136">
        <f t="shared" si="24"/>
        <v>0</v>
      </c>
      <c r="Q85" s="136">
        <f t="shared" si="24"/>
        <v>0</v>
      </c>
      <c r="R85" s="136">
        <f t="shared" si="24"/>
        <v>0</v>
      </c>
      <c r="S85" s="136">
        <f t="shared" si="24"/>
        <v>0</v>
      </c>
      <c r="T85" s="136">
        <f t="shared" si="24"/>
        <v>0</v>
      </c>
      <c r="U85" s="136">
        <f t="shared" si="24"/>
        <v>0</v>
      </c>
      <c r="V85" s="136">
        <f t="shared" si="24"/>
        <v>0</v>
      </c>
      <c r="W85" s="136">
        <f t="shared" si="24"/>
        <v>0</v>
      </c>
      <c r="X85" s="136">
        <f t="shared" si="24"/>
        <v>4</v>
      </c>
      <c r="Y85" s="136">
        <f t="shared" si="24"/>
        <v>2</v>
      </c>
      <c r="Z85" s="136">
        <f t="shared" si="24"/>
        <v>8</v>
      </c>
      <c r="AA85" s="136">
        <f t="shared" si="24"/>
        <v>4</v>
      </c>
      <c r="AB85" s="136">
        <f t="shared" si="24"/>
        <v>8</v>
      </c>
      <c r="AC85" s="136">
        <f t="shared" si="24"/>
        <v>2</v>
      </c>
      <c r="AD85" s="136">
        <f t="shared" si="24"/>
        <v>0</v>
      </c>
      <c r="AE85" s="136">
        <f t="shared" si="24"/>
        <v>0</v>
      </c>
      <c r="AF85" s="57">
        <v>18.5</v>
      </c>
      <c r="AG85" s="57"/>
      <c r="AH85" s="57"/>
      <c r="AI85" s="58"/>
    </row>
    <row r="86" spans="1:35" s="77" customFormat="1" ht="19.5" thickBot="1">
      <c r="A86" s="749" t="s">
        <v>190</v>
      </c>
      <c r="B86" s="750"/>
      <c r="C86" s="117"/>
      <c r="D86" s="117"/>
      <c r="E86" s="117"/>
      <c r="F86" s="117"/>
      <c r="G86" s="337">
        <f aca="true" t="shared" si="25" ref="G86:AE86">G78+G85</f>
        <v>22.5</v>
      </c>
      <c r="H86" s="337">
        <f t="shared" si="25"/>
        <v>675</v>
      </c>
      <c r="I86" s="337">
        <f t="shared" si="25"/>
        <v>40</v>
      </c>
      <c r="J86" s="337">
        <f t="shared" si="25"/>
        <v>36</v>
      </c>
      <c r="K86" s="337">
        <f t="shared" si="25"/>
        <v>16</v>
      </c>
      <c r="L86" s="337">
        <f t="shared" si="25"/>
        <v>0</v>
      </c>
      <c r="M86" s="337">
        <f t="shared" si="25"/>
        <v>311</v>
      </c>
      <c r="N86" s="337">
        <f t="shared" si="25"/>
        <v>0</v>
      </c>
      <c r="O86" s="337">
        <f t="shared" si="25"/>
        <v>0</v>
      </c>
      <c r="P86" s="337">
        <f t="shared" si="25"/>
        <v>0</v>
      </c>
      <c r="Q86" s="337">
        <f t="shared" si="25"/>
        <v>0</v>
      </c>
      <c r="R86" s="336">
        <f t="shared" si="25"/>
        <v>0</v>
      </c>
      <c r="S86" s="336">
        <f t="shared" si="25"/>
        <v>0</v>
      </c>
      <c r="T86" s="336">
        <f t="shared" si="25"/>
        <v>4</v>
      </c>
      <c r="U86" s="336">
        <f t="shared" si="25"/>
        <v>0</v>
      </c>
      <c r="V86" s="336">
        <f t="shared" si="25"/>
        <v>4</v>
      </c>
      <c r="W86" s="336">
        <f t="shared" si="25"/>
        <v>0</v>
      </c>
      <c r="X86" s="336">
        <f t="shared" si="25"/>
        <v>4</v>
      </c>
      <c r="Y86" s="336">
        <f t="shared" si="25"/>
        <v>2</v>
      </c>
      <c r="Z86" s="336">
        <f t="shared" si="25"/>
        <v>8</v>
      </c>
      <c r="AA86" s="336">
        <f t="shared" si="25"/>
        <v>4</v>
      </c>
      <c r="AB86" s="336">
        <f t="shared" si="25"/>
        <v>8</v>
      </c>
      <c r="AC86" s="336">
        <f t="shared" si="25"/>
        <v>2</v>
      </c>
      <c r="AD86" s="336">
        <f t="shared" si="25"/>
        <v>0</v>
      </c>
      <c r="AE86" s="336">
        <f t="shared" si="25"/>
        <v>0</v>
      </c>
      <c r="AF86" s="75"/>
      <c r="AG86" s="75"/>
      <c r="AH86" s="75"/>
      <c r="AI86" s="76"/>
    </row>
    <row r="87" spans="1:35" s="2" customFormat="1" ht="19.5" thickBot="1">
      <c r="A87" s="354"/>
      <c r="B87" s="355"/>
      <c r="C87" s="356"/>
      <c r="D87" s="356"/>
      <c r="E87" s="356"/>
      <c r="F87" s="356"/>
      <c r="G87" s="357"/>
      <c r="H87" s="357"/>
      <c r="I87" s="357"/>
      <c r="J87" s="357"/>
      <c r="K87" s="357"/>
      <c r="L87" s="357"/>
      <c r="M87" s="415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57"/>
      <c r="AG87" s="57"/>
      <c r="AH87" s="57"/>
      <c r="AI87" s="58"/>
    </row>
    <row r="88" spans="1:35" s="2" customFormat="1" ht="19.5" thickBot="1">
      <c r="A88" s="716" t="s">
        <v>211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8"/>
      <c r="N88" s="719"/>
      <c r="O88" s="719"/>
      <c r="P88" s="719"/>
      <c r="Q88" s="719"/>
      <c r="R88" s="719"/>
      <c r="S88" s="719"/>
      <c r="T88" s="719"/>
      <c r="U88" s="719"/>
      <c r="V88" s="719"/>
      <c r="W88" s="719"/>
      <c r="X88" s="719"/>
      <c r="Y88" s="719"/>
      <c r="Z88" s="719"/>
      <c r="AA88" s="719"/>
      <c r="AB88" s="719"/>
      <c r="AC88" s="719"/>
      <c r="AD88" s="719"/>
      <c r="AE88" s="720"/>
      <c r="AF88" s="57"/>
      <c r="AG88" s="57"/>
      <c r="AH88" s="57"/>
      <c r="AI88" s="58"/>
    </row>
    <row r="89" spans="1:35" s="2" customFormat="1" ht="18.75">
      <c r="A89" s="358">
        <v>1</v>
      </c>
      <c r="B89" s="359" t="s">
        <v>17</v>
      </c>
      <c r="C89" s="360"/>
      <c r="D89" s="331">
        <v>9</v>
      </c>
      <c r="E89" s="331"/>
      <c r="F89" s="331"/>
      <c r="G89" s="361">
        <v>16.5</v>
      </c>
      <c r="H89" s="362">
        <f>G89*30</f>
        <v>495</v>
      </c>
      <c r="I89" s="107">
        <f>SUM(J89:L89)</f>
        <v>0</v>
      </c>
      <c r="J89" s="362"/>
      <c r="K89" s="362"/>
      <c r="L89" s="362"/>
      <c r="M89" s="363"/>
      <c r="N89" s="364"/>
      <c r="O89" s="365"/>
      <c r="P89" s="364"/>
      <c r="Q89" s="365"/>
      <c r="R89" s="364"/>
      <c r="S89" s="365"/>
      <c r="T89" s="364"/>
      <c r="U89" s="365"/>
      <c r="V89" s="364"/>
      <c r="W89" s="365"/>
      <c r="X89" s="364"/>
      <c r="Y89" s="365"/>
      <c r="Z89" s="364"/>
      <c r="AA89" s="365"/>
      <c r="AB89" s="364"/>
      <c r="AC89" s="365"/>
      <c r="AD89" s="364"/>
      <c r="AE89" s="365"/>
      <c r="AF89" s="57"/>
      <c r="AG89" s="57"/>
      <c r="AH89" s="57"/>
      <c r="AI89" s="58"/>
    </row>
    <row r="90" spans="1:35" s="2" customFormat="1" ht="29.25" customHeight="1" thickBot="1">
      <c r="A90" s="366">
        <v>2</v>
      </c>
      <c r="B90" s="367" t="s">
        <v>108</v>
      </c>
      <c r="C90" s="368">
        <v>9</v>
      </c>
      <c r="D90" s="369"/>
      <c r="E90" s="369"/>
      <c r="F90" s="369"/>
      <c r="G90" s="370">
        <v>2</v>
      </c>
      <c r="H90" s="362">
        <f>G90*30</f>
        <v>60</v>
      </c>
      <c r="I90" s="107">
        <f>SUM(J90:L90)</f>
        <v>0</v>
      </c>
      <c r="J90" s="371"/>
      <c r="K90" s="371"/>
      <c r="L90" s="371"/>
      <c r="M90" s="372"/>
      <c r="N90" s="373"/>
      <c r="O90" s="374"/>
      <c r="P90" s="373"/>
      <c r="Q90" s="374"/>
      <c r="R90" s="373"/>
      <c r="S90" s="374"/>
      <c r="T90" s="373"/>
      <c r="U90" s="374"/>
      <c r="V90" s="373"/>
      <c r="W90" s="374"/>
      <c r="X90" s="373"/>
      <c r="Y90" s="374"/>
      <c r="Z90" s="373"/>
      <c r="AA90" s="374"/>
      <c r="AB90" s="373"/>
      <c r="AC90" s="374"/>
      <c r="AD90" s="373"/>
      <c r="AE90" s="375"/>
      <c r="AF90" s="57"/>
      <c r="AG90" s="57"/>
      <c r="AH90" s="57"/>
      <c r="AI90" s="58"/>
    </row>
    <row r="91" spans="1:35" s="2" customFormat="1" ht="19.5" thickBot="1">
      <c r="A91" s="376"/>
      <c r="B91" s="377" t="s">
        <v>212</v>
      </c>
      <c r="C91" s="378"/>
      <c r="D91" s="379"/>
      <c r="E91" s="379"/>
      <c r="F91" s="379"/>
      <c r="G91" s="380">
        <f aca="true" t="shared" si="26" ref="G91:AE91">SUM(G89:G90)</f>
        <v>18.5</v>
      </c>
      <c r="H91" s="380">
        <f t="shared" si="26"/>
        <v>555</v>
      </c>
      <c r="I91" s="380">
        <f t="shared" si="26"/>
        <v>0</v>
      </c>
      <c r="J91" s="380">
        <f t="shared" si="26"/>
        <v>0</v>
      </c>
      <c r="K91" s="380">
        <f t="shared" si="26"/>
        <v>0</v>
      </c>
      <c r="L91" s="380">
        <f t="shared" si="26"/>
        <v>0</v>
      </c>
      <c r="M91" s="380">
        <f t="shared" si="26"/>
        <v>0</v>
      </c>
      <c r="N91" s="381">
        <f t="shared" si="26"/>
        <v>0</v>
      </c>
      <c r="O91" s="381">
        <f t="shared" si="26"/>
        <v>0</v>
      </c>
      <c r="P91" s="381">
        <f t="shared" si="26"/>
        <v>0</v>
      </c>
      <c r="Q91" s="381">
        <f t="shared" si="26"/>
        <v>0</v>
      </c>
      <c r="R91" s="381">
        <f t="shared" si="26"/>
        <v>0</v>
      </c>
      <c r="S91" s="381">
        <f t="shared" si="26"/>
        <v>0</v>
      </c>
      <c r="T91" s="381">
        <f t="shared" si="26"/>
        <v>0</v>
      </c>
      <c r="U91" s="381">
        <f t="shared" si="26"/>
        <v>0</v>
      </c>
      <c r="V91" s="381">
        <f t="shared" si="26"/>
        <v>0</v>
      </c>
      <c r="W91" s="381">
        <f t="shared" si="26"/>
        <v>0</v>
      </c>
      <c r="X91" s="381">
        <f t="shared" si="26"/>
        <v>0</v>
      </c>
      <c r="Y91" s="381">
        <f t="shared" si="26"/>
        <v>0</v>
      </c>
      <c r="Z91" s="381">
        <f t="shared" si="26"/>
        <v>0</v>
      </c>
      <c r="AA91" s="381">
        <f t="shared" si="26"/>
        <v>0</v>
      </c>
      <c r="AB91" s="381">
        <f t="shared" si="26"/>
        <v>0</v>
      </c>
      <c r="AC91" s="381">
        <f t="shared" si="26"/>
        <v>0</v>
      </c>
      <c r="AD91" s="381">
        <f t="shared" si="26"/>
        <v>0</v>
      </c>
      <c r="AE91" s="381">
        <f t="shared" si="26"/>
        <v>0</v>
      </c>
      <c r="AF91" s="57"/>
      <c r="AG91" s="57"/>
      <c r="AH91" s="57"/>
      <c r="AI91" s="58"/>
    </row>
    <row r="92" spans="1:35" s="2" customFormat="1" ht="19.5" thickBot="1">
      <c r="A92" s="376"/>
      <c r="B92" s="382" t="s">
        <v>62</v>
      </c>
      <c r="C92" s="383"/>
      <c r="D92" s="379"/>
      <c r="E92" s="379"/>
      <c r="F92" s="379"/>
      <c r="G92" s="380">
        <f>G73+G86+G91</f>
        <v>203</v>
      </c>
      <c r="H92" s="380">
        <f aca="true" t="shared" si="27" ref="H92:AE92">H73+H86+H91</f>
        <v>6090</v>
      </c>
      <c r="I92" s="380">
        <f t="shared" si="27"/>
        <v>344</v>
      </c>
      <c r="J92" s="380">
        <f t="shared" si="27"/>
        <v>244</v>
      </c>
      <c r="K92" s="380">
        <f t="shared" si="27"/>
        <v>20</v>
      </c>
      <c r="L92" s="380">
        <f t="shared" si="27"/>
        <v>58</v>
      </c>
      <c r="M92" s="380">
        <f t="shared" si="27"/>
        <v>4867</v>
      </c>
      <c r="N92" s="381">
        <f t="shared" si="27"/>
        <v>36</v>
      </c>
      <c r="O92" s="381">
        <f t="shared" si="27"/>
        <v>4</v>
      </c>
      <c r="P92" s="381">
        <f t="shared" si="27"/>
        <v>32</v>
      </c>
      <c r="Q92" s="381">
        <f t="shared" si="27"/>
        <v>8</v>
      </c>
      <c r="R92" s="381">
        <f t="shared" si="27"/>
        <v>36</v>
      </c>
      <c r="S92" s="381">
        <f t="shared" si="27"/>
        <v>4</v>
      </c>
      <c r="T92" s="381">
        <f t="shared" si="27"/>
        <v>32</v>
      </c>
      <c r="U92" s="381">
        <f t="shared" si="27"/>
        <v>8</v>
      </c>
      <c r="V92" s="381">
        <f t="shared" si="27"/>
        <v>32</v>
      </c>
      <c r="W92" s="381">
        <f t="shared" si="27"/>
        <v>6</v>
      </c>
      <c r="X92" s="381">
        <f t="shared" si="27"/>
        <v>32</v>
      </c>
      <c r="Y92" s="381">
        <f t="shared" si="27"/>
        <v>16</v>
      </c>
      <c r="Z92" s="381">
        <f t="shared" si="27"/>
        <v>36</v>
      </c>
      <c r="AA92" s="381">
        <f t="shared" si="27"/>
        <v>10</v>
      </c>
      <c r="AB92" s="381">
        <f t="shared" si="27"/>
        <v>40</v>
      </c>
      <c r="AC92" s="381">
        <f t="shared" si="27"/>
        <v>8</v>
      </c>
      <c r="AD92" s="381">
        <f t="shared" si="27"/>
        <v>0</v>
      </c>
      <c r="AE92" s="380">
        <f t="shared" si="27"/>
        <v>0</v>
      </c>
      <c r="AF92" s="57"/>
      <c r="AG92" s="57"/>
      <c r="AH92" s="57"/>
      <c r="AI92" s="58"/>
    </row>
    <row r="93" spans="1:35" s="6" customFormat="1" ht="19.5" thickBot="1">
      <c r="A93" s="721" t="s">
        <v>31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3"/>
      <c r="N93" s="384">
        <f>N92</f>
        <v>36</v>
      </c>
      <c r="O93" s="385">
        <f aca="true" t="shared" si="28" ref="O93:AE93">O92</f>
        <v>4</v>
      </c>
      <c r="P93" s="384">
        <f t="shared" si="28"/>
        <v>32</v>
      </c>
      <c r="Q93" s="385">
        <f t="shared" si="28"/>
        <v>8</v>
      </c>
      <c r="R93" s="384">
        <f t="shared" si="28"/>
        <v>36</v>
      </c>
      <c r="S93" s="385">
        <f t="shared" si="28"/>
        <v>4</v>
      </c>
      <c r="T93" s="384">
        <f t="shared" si="28"/>
        <v>32</v>
      </c>
      <c r="U93" s="385">
        <f t="shared" si="28"/>
        <v>8</v>
      </c>
      <c r="V93" s="386">
        <f t="shared" si="28"/>
        <v>32</v>
      </c>
      <c r="W93" s="387">
        <f t="shared" si="28"/>
        <v>6</v>
      </c>
      <c r="X93" s="386">
        <f t="shared" si="28"/>
        <v>32</v>
      </c>
      <c r="Y93" s="385">
        <f t="shared" si="28"/>
        <v>16</v>
      </c>
      <c r="Z93" s="384">
        <f t="shared" si="28"/>
        <v>36</v>
      </c>
      <c r="AA93" s="385">
        <f t="shared" si="28"/>
        <v>10</v>
      </c>
      <c r="AB93" s="388">
        <f t="shared" si="28"/>
        <v>40</v>
      </c>
      <c r="AC93" s="389">
        <f t="shared" si="28"/>
        <v>8</v>
      </c>
      <c r="AD93" s="384">
        <f t="shared" si="28"/>
        <v>0</v>
      </c>
      <c r="AE93" s="385">
        <f t="shared" si="28"/>
        <v>0</v>
      </c>
      <c r="AF93" s="57"/>
      <c r="AG93" s="57"/>
      <c r="AH93" s="57"/>
      <c r="AI93" s="58"/>
    </row>
    <row r="94" spans="1:35" s="2" customFormat="1" ht="18.75">
      <c r="A94" s="710" t="s">
        <v>32</v>
      </c>
      <c r="B94" s="711"/>
      <c r="C94" s="711"/>
      <c r="D94" s="711"/>
      <c r="E94" s="711"/>
      <c r="F94" s="711"/>
      <c r="G94" s="711"/>
      <c r="H94" s="711"/>
      <c r="I94" s="711"/>
      <c r="J94" s="711"/>
      <c r="K94" s="711"/>
      <c r="L94" s="711"/>
      <c r="M94" s="712"/>
      <c r="N94" s="705">
        <f>COUNTIF($C$11:$C$84,"=1")</f>
        <v>3</v>
      </c>
      <c r="O94" s="706"/>
      <c r="P94" s="705">
        <f>COUNTIF($C$11:$C$84,"=2")</f>
        <v>4</v>
      </c>
      <c r="Q94" s="706"/>
      <c r="R94" s="705">
        <f>COUNTIF($C$11:$C$84,"=3")</f>
        <v>3</v>
      </c>
      <c r="S94" s="706"/>
      <c r="T94" s="705">
        <f>COUNTIF($C$11:$C$84,"=4")</f>
        <v>6</v>
      </c>
      <c r="U94" s="706"/>
      <c r="V94" s="705">
        <f>COUNTIF($C$11:$C$84,"=5")</f>
        <v>4</v>
      </c>
      <c r="W94" s="706"/>
      <c r="X94" s="705">
        <f>COUNTIF($C$11:$C$84,"=6")</f>
        <v>4</v>
      </c>
      <c r="Y94" s="706"/>
      <c r="Z94" s="705">
        <f>COUNTIF($C$11:$C$84,"=7")</f>
        <v>3</v>
      </c>
      <c r="AA94" s="706"/>
      <c r="AB94" s="705">
        <f>COUNTIF($C$11:$C$84,"=8")</f>
        <v>4</v>
      </c>
      <c r="AC94" s="706"/>
      <c r="AD94" s="705"/>
      <c r="AE94" s="706"/>
      <c r="AF94" s="57"/>
      <c r="AG94" s="57"/>
      <c r="AH94" s="57"/>
      <c r="AI94" s="58"/>
    </row>
    <row r="95" spans="1:35" s="2" customFormat="1" ht="18.75">
      <c r="A95" s="710" t="s">
        <v>33</v>
      </c>
      <c r="B95" s="711"/>
      <c r="C95" s="711"/>
      <c r="D95" s="711"/>
      <c r="E95" s="711"/>
      <c r="F95" s="711"/>
      <c r="G95" s="711"/>
      <c r="H95" s="711"/>
      <c r="I95" s="711"/>
      <c r="J95" s="711"/>
      <c r="K95" s="711"/>
      <c r="L95" s="711"/>
      <c r="M95" s="712"/>
      <c r="N95" s="699">
        <f>COUNTIF($D$11:$D$84,"=1")</f>
        <v>2</v>
      </c>
      <c r="O95" s="700"/>
      <c r="P95" s="699">
        <f>COUNTIF($D$11:$D$84,"=2")</f>
        <v>1</v>
      </c>
      <c r="Q95" s="700"/>
      <c r="R95" s="699">
        <f>COUNTIF($D$11:$D$84,"=3")</f>
        <v>3</v>
      </c>
      <c r="S95" s="700"/>
      <c r="T95" s="699">
        <f>COUNTIF($D$11:$D$84,"=4")</f>
        <v>1</v>
      </c>
      <c r="U95" s="700"/>
      <c r="V95" s="699">
        <f>COUNTIF($D$11:$D$84,"=5")</f>
        <v>1</v>
      </c>
      <c r="W95" s="700"/>
      <c r="X95" s="699">
        <f>COUNTIF($D$11:$D$84,"=6")</f>
        <v>3</v>
      </c>
      <c r="Y95" s="700"/>
      <c r="Z95" s="699">
        <f>COUNTIF($D$11:$D$84,"=7")</f>
        <v>2</v>
      </c>
      <c r="AA95" s="713"/>
      <c r="AB95" s="699">
        <f>COUNTIF($D$11:$D$84,"=8")</f>
        <v>2</v>
      </c>
      <c r="AC95" s="713"/>
      <c r="AD95" s="699"/>
      <c r="AE95" s="700"/>
      <c r="AF95" s="57"/>
      <c r="AG95" s="57"/>
      <c r="AH95" s="57"/>
      <c r="AI95" s="58"/>
    </row>
    <row r="96" spans="1:35" s="2" customFormat="1" ht="19.5" thickBot="1">
      <c r="A96" s="710" t="s">
        <v>34</v>
      </c>
      <c r="B96" s="711"/>
      <c r="C96" s="711"/>
      <c r="D96" s="711"/>
      <c r="E96" s="711"/>
      <c r="F96" s="711"/>
      <c r="G96" s="711"/>
      <c r="H96" s="711"/>
      <c r="I96" s="711"/>
      <c r="J96" s="711"/>
      <c r="K96" s="711"/>
      <c r="L96" s="711"/>
      <c r="M96" s="712"/>
      <c r="N96" s="701">
        <f>COUNTIF($F$11:$F$84,"=1")</f>
        <v>0</v>
      </c>
      <c r="O96" s="702"/>
      <c r="P96" s="701">
        <f>COUNTIF($F$11:$F$84,"=2")</f>
        <v>0</v>
      </c>
      <c r="Q96" s="702"/>
      <c r="R96" s="701">
        <f>COUNTIF($F$11:$F$84,"=3")</f>
        <v>1</v>
      </c>
      <c r="S96" s="702"/>
      <c r="T96" s="701">
        <f>COUNTIF($F$11:$F$84,"=4")</f>
        <v>0</v>
      </c>
      <c r="U96" s="702"/>
      <c r="V96" s="701">
        <f>COUNTIF($F$11:$F$84,"=5")</f>
        <v>2</v>
      </c>
      <c r="W96" s="702"/>
      <c r="X96" s="701">
        <f>COUNTIF($F$11:$F$84,"=6")</f>
        <v>1</v>
      </c>
      <c r="Y96" s="702"/>
      <c r="Z96" s="701">
        <f>COUNTIF($F$11:$F$84,"=7")</f>
        <v>1</v>
      </c>
      <c r="AA96" s="702"/>
      <c r="AB96" s="701">
        <f>COUNTIF($F$11:$F$84,"=8")</f>
        <v>1</v>
      </c>
      <c r="AC96" s="702"/>
      <c r="AD96" s="701"/>
      <c r="AE96" s="702"/>
      <c r="AF96" s="57"/>
      <c r="AG96" s="57"/>
      <c r="AH96" s="57"/>
      <c r="AI96" s="58"/>
    </row>
    <row r="97" spans="1:35" s="2" customFormat="1" ht="18.75">
      <c r="A97" s="797" t="s">
        <v>54</v>
      </c>
      <c r="B97" s="798"/>
      <c r="C97" s="798"/>
      <c r="D97" s="798"/>
      <c r="E97" s="798"/>
      <c r="F97" s="798"/>
      <c r="G97" s="798"/>
      <c r="H97" s="798"/>
      <c r="I97" s="798"/>
      <c r="J97" s="798"/>
      <c r="K97" s="798"/>
      <c r="L97" s="798"/>
      <c r="M97" s="799"/>
      <c r="N97" s="707"/>
      <c r="O97" s="708"/>
      <c r="P97" s="708"/>
      <c r="Q97" s="709"/>
      <c r="R97" s="707"/>
      <c r="S97" s="708"/>
      <c r="T97" s="708"/>
      <c r="U97" s="709"/>
      <c r="V97" s="695"/>
      <c r="W97" s="696"/>
      <c r="X97" s="696"/>
      <c r="Y97" s="697"/>
      <c r="Z97" s="695"/>
      <c r="AA97" s="696"/>
      <c r="AB97" s="696"/>
      <c r="AC97" s="697"/>
      <c r="AD97" s="707"/>
      <c r="AE97" s="709"/>
      <c r="AF97" s="57"/>
      <c r="AG97" s="57"/>
      <c r="AH97" s="57"/>
      <c r="AI97" s="58"/>
    </row>
    <row r="98" spans="1:35" s="77" customFormat="1" ht="21.75" customHeight="1">
      <c r="A98" s="390"/>
      <c r="B98" s="391"/>
      <c r="C98" s="392"/>
      <c r="D98" s="392"/>
      <c r="E98" s="393"/>
      <c r="F98" s="393"/>
      <c r="G98" s="394"/>
      <c r="H98" s="395"/>
      <c r="I98" s="395"/>
      <c r="J98" s="395"/>
      <c r="K98" s="395"/>
      <c r="L98" s="396"/>
      <c r="M98" s="397"/>
      <c r="N98" s="804">
        <f>AF81</f>
        <v>38.5</v>
      </c>
      <c r="O98" s="805"/>
      <c r="P98" s="805"/>
      <c r="Q98" s="806"/>
      <c r="R98" s="807">
        <f>AF82</f>
        <v>52.5</v>
      </c>
      <c r="S98" s="808"/>
      <c r="T98" s="808"/>
      <c r="U98" s="808"/>
      <c r="V98" s="807">
        <f>AF83</f>
        <v>49</v>
      </c>
      <c r="W98" s="808"/>
      <c r="X98" s="808"/>
      <c r="Y98" s="808"/>
      <c r="Z98" s="809">
        <f>AF84</f>
        <v>44.5</v>
      </c>
      <c r="AA98" s="810"/>
      <c r="AB98" s="810"/>
      <c r="AC98" s="811"/>
      <c r="AD98" s="800">
        <f>G91</f>
        <v>18.5</v>
      </c>
      <c r="AE98" s="801"/>
      <c r="AF98" s="75"/>
      <c r="AG98" s="75"/>
      <c r="AH98" s="75"/>
      <c r="AI98" s="76"/>
    </row>
    <row r="99" spans="2:35" ht="18">
      <c r="B99" s="399"/>
      <c r="C99" s="399"/>
      <c r="D99" s="703"/>
      <c r="E99" s="704"/>
      <c r="F99" s="704"/>
      <c r="G99" s="704"/>
      <c r="H99" s="399"/>
      <c r="I99" s="703"/>
      <c r="J99" s="704"/>
      <c r="K99" s="704"/>
      <c r="L99" s="400"/>
      <c r="M99" s="401"/>
      <c r="N99" s="789">
        <f>N98+R98+V98+Z98+AD98</f>
        <v>203</v>
      </c>
      <c r="O99" s="789"/>
      <c r="P99" s="789"/>
      <c r="Q99" s="789"/>
      <c r="R99" s="789"/>
      <c r="S99" s="789"/>
      <c r="T99" s="789"/>
      <c r="U99" s="789"/>
      <c r="V99" s="789"/>
      <c r="W99" s="789"/>
      <c r="X99" s="789"/>
      <c r="Y99" s="789"/>
      <c r="Z99" s="789"/>
      <c r="AA99" s="789"/>
      <c r="AB99" s="789"/>
      <c r="AC99" s="789"/>
      <c r="AD99" s="789"/>
      <c r="AE99" s="789"/>
      <c r="AF99" s="70"/>
      <c r="AG99" s="70"/>
      <c r="AH99" s="70"/>
      <c r="AI99" s="71"/>
    </row>
    <row r="100" spans="2:31" ht="18"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400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</row>
    <row r="101" spans="2:31" ht="18">
      <c r="B101" s="399"/>
      <c r="C101" s="399"/>
      <c r="D101" s="703"/>
      <c r="E101" s="704"/>
      <c r="F101" s="704"/>
      <c r="G101" s="704"/>
      <c r="H101" s="399"/>
      <c r="I101" s="703"/>
      <c r="J101" s="704"/>
      <c r="K101" s="704"/>
      <c r="L101" s="400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698"/>
      <c r="X101" s="698"/>
      <c r="Y101" s="401"/>
      <c r="Z101" s="401"/>
      <c r="AA101" s="698"/>
      <c r="AB101" s="698"/>
      <c r="AC101" s="401"/>
      <c r="AD101" s="698"/>
      <c r="AE101" s="698"/>
    </row>
    <row r="102" spans="2:31" ht="18">
      <c r="B102" s="402"/>
      <c r="C102" s="403"/>
      <c r="D102" s="403"/>
      <c r="E102" s="404"/>
      <c r="F102" s="404"/>
      <c r="G102" s="405"/>
      <c r="H102" s="406"/>
      <c r="I102" s="406"/>
      <c r="J102" s="406"/>
      <c r="K102" s="406"/>
      <c r="L102" s="400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</row>
    <row r="103" spans="2:31" ht="18">
      <c r="B103" s="402"/>
      <c r="C103" s="403"/>
      <c r="D103" s="403"/>
      <c r="E103" s="404"/>
      <c r="F103" s="404"/>
      <c r="G103" s="405"/>
      <c r="H103" s="406"/>
      <c r="I103" s="406"/>
      <c r="J103" s="406"/>
      <c r="K103" s="406"/>
      <c r="L103" s="400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</row>
    <row r="104" spans="2:31" ht="18">
      <c r="B104" s="402"/>
      <c r="C104" s="403"/>
      <c r="D104" s="403"/>
      <c r="E104" s="404"/>
      <c r="F104" s="404"/>
      <c r="G104" s="405"/>
      <c r="H104" s="406"/>
      <c r="I104" s="406"/>
      <c r="J104" s="406"/>
      <c r="K104" s="406"/>
      <c r="L104" s="400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</row>
    <row r="105" spans="2:31" ht="18">
      <c r="B105" s="402"/>
      <c r="C105" s="403"/>
      <c r="D105" s="403"/>
      <c r="E105" s="404"/>
      <c r="F105" s="404"/>
      <c r="G105" s="405"/>
      <c r="H105" s="406"/>
      <c r="I105" s="406"/>
      <c r="J105" s="406"/>
      <c r="K105" s="406"/>
      <c r="L105" s="400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</row>
    <row r="106" spans="2:31" ht="18">
      <c r="B106" s="402"/>
      <c r="C106" s="403"/>
      <c r="D106" s="403"/>
      <c r="E106" s="404"/>
      <c r="F106" s="404"/>
      <c r="G106" s="405"/>
      <c r="H106" s="406"/>
      <c r="I106" s="406"/>
      <c r="J106" s="406"/>
      <c r="K106" s="406"/>
      <c r="L106" s="400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</row>
    <row r="107" spans="1:32" ht="18">
      <c r="A107" s="407"/>
      <c r="B107" s="398"/>
      <c r="C107" s="408"/>
      <c r="D107" s="403"/>
      <c r="E107" s="403"/>
      <c r="F107" s="403"/>
      <c r="G107" s="405"/>
      <c r="H107" s="406"/>
      <c r="I107" s="406"/>
      <c r="J107" s="406"/>
      <c r="K107" s="406"/>
      <c r="L107" s="406"/>
      <c r="M107" s="400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10"/>
    </row>
    <row r="108" spans="2:31" ht="18">
      <c r="B108" s="402"/>
      <c r="C108" s="403"/>
      <c r="D108" s="403"/>
      <c r="E108" s="404"/>
      <c r="F108" s="404"/>
      <c r="G108" s="405"/>
      <c r="H108" s="406"/>
      <c r="I108" s="406"/>
      <c r="J108" s="406"/>
      <c r="K108" s="406"/>
      <c r="L108" s="400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</row>
    <row r="109" spans="2:31" ht="18">
      <c r="B109" s="402"/>
      <c r="C109" s="403"/>
      <c r="D109" s="403"/>
      <c r="E109" s="404"/>
      <c r="F109" s="404"/>
      <c r="G109" s="405"/>
      <c r="H109" s="406"/>
      <c r="I109" s="406"/>
      <c r="J109" s="406"/>
      <c r="K109" s="406"/>
      <c r="L109" s="400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</row>
    <row r="110" spans="2:30" ht="18">
      <c r="B110" s="402"/>
      <c r="C110" s="403"/>
      <c r="D110" s="403"/>
      <c r="E110" s="404"/>
      <c r="F110" s="404"/>
      <c r="G110" s="405"/>
      <c r="H110" s="406"/>
      <c r="I110" s="406"/>
      <c r="J110" s="406"/>
      <c r="K110" s="406"/>
      <c r="L110" s="400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</row>
  </sheetData>
  <sheetProtection/>
  <mergeCells count="107">
    <mergeCell ref="N7:O7"/>
    <mergeCell ref="AB5:AC5"/>
    <mergeCell ref="N98:Q98"/>
    <mergeCell ref="R98:U98"/>
    <mergeCell ref="V98:Y98"/>
    <mergeCell ref="Z98:AC98"/>
    <mergeCell ref="P96:Q96"/>
    <mergeCell ref="R96:S96"/>
    <mergeCell ref="N97:Q97"/>
    <mergeCell ref="A10:AE10"/>
    <mergeCell ref="N99:AE99"/>
    <mergeCell ref="W101:X101"/>
    <mergeCell ref="AA101:AB101"/>
    <mergeCell ref="F2:F5"/>
    <mergeCell ref="N2:AE3"/>
    <mergeCell ref="I3:L3"/>
    <mergeCell ref="A95:M95"/>
    <mergeCell ref="A97:M97"/>
    <mergeCell ref="AD98:AE98"/>
    <mergeCell ref="A9:AE9"/>
    <mergeCell ref="AD7:AE7"/>
    <mergeCell ref="AD97:AE97"/>
    <mergeCell ref="AB7:AC7"/>
    <mergeCell ref="P7:Q7"/>
    <mergeCell ref="A1:AB1"/>
    <mergeCell ref="J4:J5"/>
    <mergeCell ref="M3:M5"/>
    <mergeCell ref="G2:G5"/>
    <mergeCell ref="D4:D5"/>
    <mergeCell ref="T5:U5"/>
    <mergeCell ref="AD4:AE4"/>
    <mergeCell ref="AD5:AE5"/>
    <mergeCell ref="A18:B18"/>
    <mergeCell ref="A75:AE75"/>
    <mergeCell ref="X7:Y7"/>
    <mergeCell ref="X5:Y5"/>
    <mergeCell ref="Z4:AC4"/>
    <mergeCell ref="Z7:AA7"/>
    <mergeCell ref="R7:S7"/>
    <mergeCell ref="N4:Q4"/>
    <mergeCell ref="Z5:AA5"/>
    <mergeCell ref="V5:W5"/>
    <mergeCell ref="L4:L5"/>
    <mergeCell ref="I4:I5"/>
    <mergeCell ref="K4:K5"/>
    <mergeCell ref="V4:Y4"/>
    <mergeCell ref="N5:O5"/>
    <mergeCell ref="R5:S5"/>
    <mergeCell ref="P5:Q5"/>
    <mergeCell ref="R4:U4"/>
    <mergeCell ref="A85:B85"/>
    <mergeCell ref="A36:AE36"/>
    <mergeCell ref="A86:B86"/>
    <mergeCell ref="V7:W7"/>
    <mergeCell ref="A19:AE19"/>
    <mergeCell ref="A72:B72"/>
    <mergeCell ref="A8:AE8"/>
    <mergeCell ref="A74:AE74"/>
    <mergeCell ref="A73:B73"/>
    <mergeCell ref="T7:U7"/>
    <mergeCell ref="A2:A5"/>
    <mergeCell ref="E2:E5"/>
    <mergeCell ref="C2:D3"/>
    <mergeCell ref="H2:M2"/>
    <mergeCell ref="B2:B5"/>
    <mergeCell ref="C4:C5"/>
    <mergeCell ref="H3:H5"/>
    <mergeCell ref="A35:B35"/>
    <mergeCell ref="P94:Q94"/>
    <mergeCell ref="P95:Q95"/>
    <mergeCell ref="A94:M94"/>
    <mergeCell ref="A88:AE88"/>
    <mergeCell ref="A93:M93"/>
    <mergeCell ref="A79:AE79"/>
    <mergeCell ref="R94:S94"/>
    <mergeCell ref="R95:S95"/>
    <mergeCell ref="A78:B78"/>
    <mergeCell ref="Z94:AA94"/>
    <mergeCell ref="X94:Y94"/>
    <mergeCell ref="AD94:AE94"/>
    <mergeCell ref="N94:O94"/>
    <mergeCell ref="V95:W95"/>
    <mergeCell ref="Z95:AA95"/>
    <mergeCell ref="N95:O95"/>
    <mergeCell ref="AB94:AC94"/>
    <mergeCell ref="AB95:AC95"/>
    <mergeCell ref="V94:W94"/>
    <mergeCell ref="D101:G101"/>
    <mergeCell ref="I101:K101"/>
    <mergeCell ref="T94:U94"/>
    <mergeCell ref="R97:U97"/>
    <mergeCell ref="A96:M96"/>
    <mergeCell ref="D99:G99"/>
    <mergeCell ref="I99:K99"/>
    <mergeCell ref="T96:U96"/>
    <mergeCell ref="T95:U95"/>
    <mergeCell ref="N96:O96"/>
    <mergeCell ref="Z97:AC97"/>
    <mergeCell ref="AD101:AE101"/>
    <mergeCell ref="AD95:AE95"/>
    <mergeCell ref="AD96:AE96"/>
    <mergeCell ref="X95:Y95"/>
    <mergeCell ref="V96:W96"/>
    <mergeCell ref="X96:Y96"/>
    <mergeCell ref="AB96:AC96"/>
    <mergeCell ref="Z96:AA96"/>
    <mergeCell ref="V97:Y97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55" r:id="rId1"/>
  <rowBreaks count="2" manualBreakCount="2">
    <brk id="31" max="29" man="1"/>
    <brk id="7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114"/>
  <sheetViews>
    <sheetView showZeros="0" tabSelected="1"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9" sqref="A9:AE9"/>
    </sheetView>
  </sheetViews>
  <sheetFormatPr defaultColWidth="9.00390625" defaultRowHeight="12.75"/>
  <cols>
    <col min="1" max="1" width="9.25390625" style="398" customWidth="1"/>
    <col min="2" max="2" width="40.375" style="409" customWidth="1"/>
    <col min="3" max="3" width="5.375" style="410" customWidth="1"/>
    <col min="4" max="4" width="6.25390625" style="410" customWidth="1"/>
    <col min="5" max="6" width="4.00390625" style="410" customWidth="1"/>
    <col min="7" max="7" width="7.75390625" style="411" customWidth="1"/>
    <col min="8" max="8" width="8.625" style="407" customWidth="1"/>
    <col min="9" max="9" width="9.75390625" style="407" customWidth="1"/>
    <col min="10" max="10" width="7.75390625" style="407" customWidth="1"/>
    <col min="11" max="11" width="6.625" style="407" customWidth="1"/>
    <col min="12" max="12" width="10.125" style="407" customWidth="1"/>
    <col min="13" max="13" width="7.875" style="407" customWidth="1"/>
    <col min="14" max="14" width="5.875" style="407" customWidth="1"/>
    <col min="15" max="15" width="5.125" style="407" customWidth="1"/>
    <col min="16" max="16" width="5.25390625" style="407" customWidth="1"/>
    <col min="17" max="17" width="5.125" style="407" customWidth="1"/>
    <col min="18" max="18" width="6.125" style="407" customWidth="1"/>
    <col min="19" max="27" width="5.125" style="407" customWidth="1"/>
    <col min="28" max="28" width="6.00390625" style="407" customWidth="1"/>
    <col min="29" max="29" width="5.125" style="407" customWidth="1"/>
    <col min="30" max="30" width="5.375" style="407" customWidth="1"/>
    <col min="31" max="31" width="5.25390625" style="407" customWidth="1"/>
    <col min="32" max="32" width="9.75390625" style="11" hidden="1" customWidth="1"/>
    <col min="33" max="34" width="0" style="11" hidden="1" customWidth="1"/>
    <col min="35" max="39" width="0" style="1" hidden="1" customWidth="1"/>
    <col min="40" max="16384" width="9.125" style="1" customWidth="1"/>
  </cols>
  <sheetData>
    <row r="1" spans="1:34" s="2" customFormat="1" ht="19.5" thickBot="1">
      <c r="A1" s="783" t="s">
        <v>215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534"/>
      <c r="AD1" s="534"/>
      <c r="AE1" s="534"/>
      <c r="AF1" s="8"/>
      <c r="AG1" s="8"/>
      <c r="AH1" s="8"/>
    </row>
    <row r="2" spans="1:34" s="2" customFormat="1" ht="18.75">
      <c r="A2" s="729" t="s">
        <v>19</v>
      </c>
      <c r="B2" s="738" t="s">
        <v>30</v>
      </c>
      <c r="C2" s="733" t="s">
        <v>227</v>
      </c>
      <c r="D2" s="734"/>
      <c r="E2" s="731" t="s">
        <v>110</v>
      </c>
      <c r="F2" s="731" t="s">
        <v>47</v>
      </c>
      <c r="G2" s="785" t="s">
        <v>51</v>
      </c>
      <c r="H2" s="737" t="s">
        <v>20</v>
      </c>
      <c r="I2" s="737"/>
      <c r="J2" s="737"/>
      <c r="K2" s="737"/>
      <c r="L2" s="737"/>
      <c r="M2" s="737"/>
      <c r="N2" s="790" t="s">
        <v>226</v>
      </c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1"/>
      <c r="AD2" s="791"/>
      <c r="AE2" s="775"/>
      <c r="AF2" s="8"/>
      <c r="AG2" s="8"/>
      <c r="AH2" s="8"/>
    </row>
    <row r="3" spans="1:34" s="2" customFormat="1" ht="22.5" customHeight="1" thickBot="1">
      <c r="A3" s="730"/>
      <c r="B3" s="739"/>
      <c r="C3" s="735"/>
      <c r="D3" s="736"/>
      <c r="E3" s="732"/>
      <c r="F3" s="732"/>
      <c r="G3" s="786"/>
      <c r="H3" s="742" t="s">
        <v>21</v>
      </c>
      <c r="I3" s="795" t="s">
        <v>22</v>
      </c>
      <c r="J3" s="796"/>
      <c r="K3" s="796"/>
      <c r="L3" s="796"/>
      <c r="M3" s="768" t="s">
        <v>23</v>
      </c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4"/>
      <c r="AF3" s="8"/>
      <c r="AG3" s="8"/>
      <c r="AH3" s="8"/>
    </row>
    <row r="4" spans="1:34" s="2" customFormat="1" ht="21.75" customHeight="1">
      <c r="A4" s="730"/>
      <c r="B4" s="739"/>
      <c r="C4" s="740" t="s">
        <v>24</v>
      </c>
      <c r="D4" s="787" t="s">
        <v>25</v>
      </c>
      <c r="E4" s="732"/>
      <c r="F4" s="732"/>
      <c r="G4" s="786"/>
      <c r="H4" s="743"/>
      <c r="I4" s="768" t="s">
        <v>49</v>
      </c>
      <c r="J4" s="768" t="s">
        <v>73</v>
      </c>
      <c r="K4" s="766" t="s">
        <v>74</v>
      </c>
      <c r="L4" s="766" t="s">
        <v>55</v>
      </c>
      <c r="M4" s="784"/>
      <c r="N4" s="769" t="s">
        <v>26</v>
      </c>
      <c r="O4" s="770"/>
      <c r="P4" s="770"/>
      <c r="Q4" s="771"/>
      <c r="R4" s="769" t="s">
        <v>27</v>
      </c>
      <c r="S4" s="770"/>
      <c r="T4" s="770"/>
      <c r="U4" s="771"/>
      <c r="V4" s="769" t="s">
        <v>28</v>
      </c>
      <c r="W4" s="770"/>
      <c r="X4" s="770"/>
      <c r="Y4" s="771"/>
      <c r="Z4" s="769" t="s">
        <v>29</v>
      </c>
      <c r="AA4" s="770"/>
      <c r="AB4" s="770"/>
      <c r="AC4" s="770"/>
      <c r="AD4" s="774" t="s">
        <v>71</v>
      </c>
      <c r="AE4" s="775"/>
      <c r="AF4" s="8"/>
      <c r="AG4" s="8"/>
      <c r="AH4" s="8"/>
    </row>
    <row r="5" spans="1:34" s="2" customFormat="1" ht="37.5" customHeight="1" thickBot="1">
      <c r="A5" s="730"/>
      <c r="B5" s="739"/>
      <c r="C5" s="741"/>
      <c r="D5" s="788"/>
      <c r="E5" s="732"/>
      <c r="F5" s="732"/>
      <c r="G5" s="786"/>
      <c r="H5" s="744"/>
      <c r="I5" s="768"/>
      <c r="J5" s="768"/>
      <c r="K5" s="767"/>
      <c r="L5" s="767"/>
      <c r="M5" s="784"/>
      <c r="N5" s="764">
        <v>1</v>
      </c>
      <c r="O5" s="765"/>
      <c r="P5" s="772">
        <v>2</v>
      </c>
      <c r="Q5" s="773"/>
      <c r="R5" s="764">
        <v>3</v>
      </c>
      <c r="S5" s="765"/>
      <c r="T5" s="772">
        <v>4</v>
      </c>
      <c r="U5" s="773"/>
      <c r="V5" s="764">
        <v>5</v>
      </c>
      <c r="W5" s="765"/>
      <c r="X5" s="772">
        <v>6</v>
      </c>
      <c r="Y5" s="773"/>
      <c r="Z5" s="764">
        <v>7</v>
      </c>
      <c r="AA5" s="765"/>
      <c r="AB5" s="772">
        <v>8</v>
      </c>
      <c r="AC5" s="773"/>
      <c r="AD5" s="776">
        <v>9</v>
      </c>
      <c r="AE5" s="777"/>
      <c r="AF5" s="8"/>
      <c r="AG5" s="8"/>
      <c r="AH5" s="8"/>
    </row>
    <row r="6" spans="1:34" s="2" customFormat="1" ht="72" customHeight="1" thickBot="1">
      <c r="A6" s="79"/>
      <c r="B6" s="80"/>
      <c r="C6" s="532"/>
      <c r="D6" s="82"/>
      <c r="E6" s="532"/>
      <c r="F6" s="532"/>
      <c r="G6" s="535"/>
      <c r="H6" s="533"/>
      <c r="I6" s="533"/>
      <c r="J6" s="533"/>
      <c r="K6" s="85"/>
      <c r="L6" s="85"/>
      <c r="M6" s="412"/>
      <c r="N6" s="86" t="s">
        <v>224</v>
      </c>
      <c r="O6" s="86" t="s">
        <v>249</v>
      </c>
      <c r="P6" s="86" t="s">
        <v>224</v>
      </c>
      <c r="Q6" s="86" t="s">
        <v>249</v>
      </c>
      <c r="R6" s="86" t="s">
        <v>224</v>
      </c>
      <c r="S6" s="86" t="s">
        <v>249</v>
      </c>
      <c r="T6" s="86" t="s">
        <v>224</v>
      </c>
      <c r="U6" s="86" t="s">
        <v>249</v>
      </c>
      <c r="V6" s="86" t="s">
        <v>224</v>
      </c>
      <c r="W6" s="86" t="s">
        <v>249</v>
      </c>
      <c r="X6" s="86" t="s">
        <v>224</v>
      </c>
      <c r="Y6" s="86" t="s">
        <v>249</v>
      </c>
      <c r="Z6" s="86" t="s">
        <v>224</v>
      </c>
      <c r="AA6" s="86" t="s">
        <v>249</v>
      </c>
      <c r="AB6" s="86" t="s">
        <v>224</v>
      </c>
      <c r="AC6" s="86" t="s">
        <v>249</v>
      </c>
      <c r="AD6" s="86" t="s">
        <v>224</v>
      </c>
      <c r="AE6" s="86" t="s">
        <v>249</v>
      </c>
      <c r="AF6" s="8"/>
      <c r="AG6" s="8"/>
      <c r="AH6" s="8"/>
    </row>
    <row r="7" spans="1:34" s="4" customFormat="1" ht="19.5" thickBot="1">
      <c r="A7" s="87">
        <v>1</v>
      </c>
      <c r="B7" s="88">
        <v>2</v>
      </c>
      <c r="C7" s="89">
        <v>3</v>
      </c>
      <c r="D7" s="89">
        <v>4</v>
      </c>
      <c r="E7" s="89">
        <v>5</v>
      </c>
      <c r="F7" s="89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413">
        <v>12</v>
      </c>
      <c r="M7" s="414">
        <v>13</v>
      </c>
      <c r="N7" s="803">
        <v>14</v>
      </c>
      <c r="O7" s="752"/>
      <c r="P7" s="751">
        <v>15</v>
      </c>
      <c r="Q7" s="752"/>
      <c r="R7" s="751">
        <v>16</v>
      </c>
      <c r="S7" s="752"/>
      <c r="T7" s="751">
        <v>17</v>
      </c>
      <c r="U7" s="752"/>
      <c r="V7" s="751">
        <v>18</v>
      </c>
      <c r="W7" s="752"/>
      <c r="X7" s="751">
        <v>19</v>
      </c>
      <c r="Y7" s="752"/>
      <c r="Z7" s="751">
        <v>20</v>
      </c>
      <c r="AA7" s="752"/>
      <c r="AB7" s="751">
        <v>21</v>
      </c>
      <c r="AC7" s="752"/>
      <c r="AD7" s="751">
        <v>22</v>
      </c>
      <c r="AE7" s="752"/>
      <c r="AF7" s="9"/>
      <c r="AG7" s="9"/>
      <c r="AH7" s="9"/>
    </row>
    <row r="8" spans="1:34" s="2" customFormat="1" ht="19.5" thickBot="1">
      <c r="A8" s="753" t="s">
        <v>61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9"/>
      <c r="M8" s="759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9"/>
      <c r="AE8" s="760"/>
      <c r="AF8" s="8"/>
      <c r="AG8" s="8"/>
      <c r="AH8" s="8"/>
    </row>
    <row r="9" spans="1:34" s="2" customFormat="1" ht="19.5" thickBot="1">
      <c r="A9" s="753" t="s">
        <v>111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802"/>
      <c r="AF9" s="8"/>
      <c r="AG9" s="8"/>
      <c r="AH9" s="8"/>
    </row>
    <row r="10" spans="1:34" s="2" customFormat="1" ht="19.5" thickBot="1">
      <c r="A10" s="753" t="s">
        <v>112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5"/>
      <c r="AC10" s="755"/>
      <c r="AD10" s="755"/>
      <c r="AE10" s="756"/>
      <c r="AF10" s="8"/>
      <c r="AG10" s="8"/>
      <c r="AH10" s="8"/>
    </row>
    <row r="11" spans="1:35" s="3" customFormat="1" ht="31.5">
      <c r="A11" s="91" t="s">
        <v>113</v>
      </c>
      <c r="B11" s="92" t="s">
        <v>43</v>
      </c>
      <c r="C11" s="531"/>
      <c r="D11" s="94"/>
      <c r="E11" s="94"/>
      <c r="F11" s="94"/>
      <c r="G11" s="96">
        <f>G12+G13</f>
        <v>6.5</v>
      </c>
      <c r="H11" s="96">
        <f>H12+H13</f>
        <v>195</v>
      </c>
      <c r="I11" s="97">
        <f>I12+I13</f>
        <v>8</v>
      </c>
      <c r="J11" s="97">
        <f>J12+J13</f>
        <v>8</v>
      </c>
      <c r="K11" s="97"/>
      <c r="L11" s="97"/>
      <c r="M11" s="97">
        <f>M12+M13</f>
        <v>187</v>
      </c>
      <c r="N11" s="98"/>
      <c r="O11" s="99"/>
      <c r="P11" s="531"/>
      <c r="Q11" s="99"/>
      <c r="R11" s="98"/>
      <c r="S11" s="99"/>
      <c r="T11" s="531"/>
      <c r="U11" s="531"/>
      <c r="V11" s="98"/>
      <c r="W11" s="99"/>
      <c r="X11" s="531"/>
      <c r="Y11" s="530"/>
      <c r="Z11" s="98"/>
      <c r="AA11" s="99"/>
      <c r="AB11" s="98"/>
      <c r="AC11" s="101"/>
      <c r="AD11" s="98"/>
      <c r="AE11" s="101"/>
      <c r="AF11" s="55">
        <f>G12+G13</f>
        <v>6.5</v>
      </c>
      <c r="AG11" s="55" t="s">
        <v>26</v>
      </c>
      <c r="AH11" s="55"/>
      <c r="AI11" s="56"/>
    </row>
    <row r="12" spans="1:35" s="3" customFormat="1" ht="31.5">
      <c r="A12" s="102" t="s">
        <v>114</v>
      </c>
      <c r="B12" s="103" t="s">
        <v>43</v>
      </c>
      <c r="C12" s="104"/>
      <c r="D12" s="105">
        <v>1</v>
      </c>
      <c r="E12" s="105"/>
      <c r="F12" s="105"/>
      <c r="G12" s="542">
        <v>2.5</v>
      </c>
      <c r="H12" s="107">
        <f aca="true" t="shared" si="0" ref="H12:H18">G12*30</f>
        <v>75</v>
      </c>
      <c r="I12" s="107">
        <f aca="true" t="shared" si="1" ref="I12:I17">SUM(J12:L12)</f>
        <v>4</v>
      </c>
      <c r="J12" s="108">
        <v>4</v>
      </c>
      <c r="K12" s="108"/>
      <c r="L12" s="108"/>
      <c r="M12" s="109">
        <f aca="true" t="shared" si="2" ref="M12:M18">H12-I12</f>
        <v>71</v>
      </c>
      <c r="N12" s="110">
        <v>4</v>
      </c>
      <c r="O12" s="111">
        <v>0</v>
      </c>
      <c r="P12" s="104"/>
      <c r="Q12" s="111"/>
      <c r="R12" s="110"/>
      <c r="S12" s="111"/>
      <c r="T12" s="104"/>
      <c r="U12" s="104"/>
      <c r="V12" s="110"/>
      <c r="W12" s="111"/>
      <c r="X12" s="104"/>
      <c r="Y12" s="112"/>
      <c r="Z12" s="110"/>
      <c r="AA12" s="111"/>
      <c r="AB12" s="113"/>
      <c r="AC12" s="114"/>
      <c r="AD12" s="113"/>
      <c r="AE12" s="114"/>
      <c r="AF12" s="55">
        <f>G14+G16+G17</f>
        <v>12</v>
      </c>
      <c r="AG12" s="55" t="s">
        <v>27</v>
      </c>
      <c r="AH12" s="55"/>
      <c r="AI12" s="56"/>
    </row>
    <row r="13" spans="1:35" s="3" customFormat="1" ht="31.5">
      <c r="A13" s="102" t="s">
        <v>115</v>
      </c>
      <c r="B13" s="115" t="s">
        <v>43</v>
      </c>
      <c r="C13" s="116">
        <v>2</v>
      </c>
      <c r="D13" s="117"/>
      <c r="E13" s="117"/>
      <c r="F13" s="117"/>
      <c r="G13" s="543">
        <v>4</v>
      </c>
      <c r="H13" s="107">
        <f t="shared" si="0"/>
        <v>120</v>
      </c>
      <c r="I13" s="119">
        <f t="shared" si="1"/>
        <v>4</v>
      </c>
      <c r="J13" s="120">
        <v>4</v>
      </c>
      <c r="K13" s="120"/>
      <c r="L13" s="120"/>
      <c r="M13" s="109">
        <f t="shared" si="2"/>
        <v>116</v>
      </c>
      <c r="N13" s="113"/>
      <c r="O13" s="121"/>
      <c r="P13" s="116">
        <v>4</v>
      </c>
      <c r="Q13" s="111">
        <v>0</v>
      </c>
      <c r="R13" s="110"/>
      <c r="S13" s="111"/>
      <c r="T13" s="104"/>
      <c r="U13" s="104"/>
      <c r="V13" s="110"/>
      <c r="W13" s="111"/>
      <c r="X13" s="104"/>
      <c r="Y13" s="112"/>
      <c r="Z13" s="110"/>
      <c r="AA13" s="111"/>
      <c r="AB13" s="113"/>
      <c r="AC13" s="114"/>
      <c r="AD13" s="113"/>
      <c r="AE13" s="114"/>
      <c r="AF13" s="55">
        <f>G15+G20</f>
        <v>6</v>
      </c>
      <c r="AG13" s="55" t="s">
        <v>28</v>
      </c>
      <c r="AH13" s="55"/>
      <c r="AI13" s="56"/>
    </row>
    <row r="14" spans="1:35" s="3" customFormat="1" ht="18.75">
      <c r="A14" s="102" t="s">
        <v>117</v>
      </c>
      <c r="B14" s="115" t="s">
        <v>116</v>
      </c>
      <c r="C14" s="116">
        <v>3</v>
      </c>
      <c r="D14" s="117"/>
      <c r="E14" s="117"/>
      <c r="F14" s="117"/>
      <c r="G14" s="122">
        <v>4.5</v>
      </c>
      <c r="H14" s="107">
        <f t="shared" si="0"/>
        <v>135</v>
      </c>
      <c r="I14" s="119">
        <f t="shared" si="1"/>
        <v>4</v>
      </c>
      <c r="J14" s="120">
        <v>4</v>
      </c>
      <c r="K14" s="120"/>
      <c r="L14" s="120"/>
      <c r="M14" s="109">
        <f t="shared" si="2"/>
        <v>131</v>
      </c>
      <c r="N14" s="113"/>
      <c r="O14" s="121"/>
      <c r="P14" s="116"/>
      <c r="Q14" s="121"/>
      <c r="R14" s="113">
        <v>4</v>
      </c>
      <c r="S14" s="121">
        <v>0</v>
      </c>
      <c r="T14" s="116"/>
      <c r="U14" s="116"/>
      <c r="V14" s="113"/>
      <c r="W14" s="121"/>
      <c r="X14" s="116"/>
      <c r="Y14" s="123"/>
      <c r="Z14" s="113"/>
      <c r="AA14" s="121"/>
      <c r="AB14" s="113"/>
      <c r="AC14" s="114"/>
      <c r="AD14" s="113"/>
      <c r="AE14" s="114"/>
      <c r="AF14" s="55">
        <f>G18+G19+G21</f>
        <v>9</v>
      </c>
      <c r="AG14" s="55" t="s">
        <v>29</v>
      </c>
      <c r="AH14" s="55"/>
      <c r="AI14" s="56"/>
    </row>
    <row r="15" spans="1:35" s="3" customFormat="1" ht="18.75">
      <c r="A15" s="102" t="s">
        <v>118</v>
      </c>
      <c r="B15" s="124" t="s">
        <v>60</v>
      </c>
      <c r="C15" s="125"/>
      <c r="D15" s="117">
        <v>5</v>
      </c>
      <c r="E15" s="117"/>
      <c r="F15" s="117"/>
      <c r="G15" s="122">
        <v>3</v>
      </c>
      <c r="H15" s="107">
        <f t="shared" si="0"/>
        <v>90</v>
      </c>
      <c r="I15" s="119">
        <f t="shared" si="1"/>
        <v>4</v>
      </c>
      <c r="J15" s="120">
        <v>4</v>
      </c>
      <c r="K15" s="120"/>
      <c r="L15" s="120"/>
      <c r="M15" s="109">
        <f t="shared" si="2"/>
        <v>86</v>
      </c>
      <c r="N15" s="113"/>
      <c r="O15" s="121"/>
      <c r="P15" s="116"/>
      <c r="Q15" s="121"/>
      <c r="R15" s="113"/>
      <c r="S15" s="121">
        <v>0</v>
      </c>
      <c r="T15" s="116"/>
      <c r="U15" s="116"/>
      <c r="V15" s="113">
        <v>4</v>
      </c>
      <c r="W15" s="121"/>
      <c r="X15" s="116"/>
      <c r="Y15" s="123"/>
      <c r="Z15" s="113"/>
      <c r="AA15" s="121"/>
      <c r="AB15" s="113"/>
      <c r="AC15" s="114"/>
      <c r="AD15" s="113"/>
      <c r="AE15" s="114"/>
      <c r="AF15" s="55">
        <f>SUM(AF11:AF14)</f>
        <v>33.5</v>
      </c>
      <c r="AG15" s="55"/>
      <c r="AH15" s="55"/>
      <c r="AI15" s="56"/>
    </row>
    <row r="16" spans="1:35" s="3" customFormat="1" ht="31.5">
      <c r="A16" s="102" t="s">
        <v>119</v>
      </c>
      <c r="B16" s="115" t="s">
        <v>42</v>
      </c>
      <c r="C16" s="116">
        <v>4</v>
      </c>
      <c r="D16" s="117"/>
      <c r="E16" s="117"/>
      <c r="F16" s="117"/>
      <c r="G16" s="122">
        <v>3</v>
      </c>
      <c r="H16" s="107">
        <f t="shared" si="0"/>
        <v>90</v>
      </c>
      <c r="I16" s="119">
        <f t="shared" si="1"/>
        <v>4</v>
      </c>
      <c r="J16" s="120">
        <v>4</v>
      </c>
      <c r="K16" s="120"/>
      <c r="L16" s="120"/>
      <c r="M16" s="109">
        <f t="shared" si="2"/>
        <v>86</v>
      </c>
      <c r="N16" s="113"/>
      <c r="O16" s="121"/>
      <c r="P16" s="116"/>
      <c r="Q16" s="121"/>
      <c r="R16" s="113"/>
      <c r="S16" s="121"/>
      <c r="T16" s="116">
        <v>4</v>
      </c>
      <c r="U16" s="116"/>
      <c r="V16" s="113"/>
      <c r="W16" s="121"/>
      <c r="X16" s="116"/>
      <c r="Y16" s="123"/>
      <c r="Z16" s="113"/>
      <c r="AA16" s="121">
        <v>0</v>
      </c>
      <c r="AB16" s="113"/>
      <c r="AC16" s="114"/>
      <c r="AD16" s="113"/>
      <c r="AE16" s="114"/>
      <c r="AF16" s="55"/>
      <c r="AG16" s="55"/>
      <c r="AH16" s="55"/>
      <c r="AI16" s="56"/>
    </row>
    <row r="17" spans="1:35" s="3" customFormat="1" ht="18.75">
      <c r="A17" s="466" t="s">
        <v>120</v>
      </c>
      <c r="B17" s="467" t="s">
        <v>52</v>
      </c>
      <c r="C17" s="131">
        <v>3</v>
      </c>
      <c r="D17" s="469"/>
      <c r="E17" s="469"/>
      <c r="F17" s="469"/>
      <c r="G17" s="470">
        <v>4.5</v>
      </c>
      <c r="H17" s="463">
        <f t="shared" si="0"/>
        <v>135</v>
      </c>
      <c r="I17" s="464">
        <f t="shared" si="1"/>
        <v>4</v>
      </c>
      <c r="J17" s="471">
        <v>4</v>
      </c>
      <c r="K17" s="471"/>
      <c r="L17" s="471"/>
      <c r="M17" s="120">
        <f t="shared" si="2"/>
        <v>131</v>
      </c>
      <c r="N17" s="131"/>
      <c r="O17" s="130"/>
      <c r="P17" s="131"/>
      <c r="Q17" s="130"/>
      <c r="R17" s="129">
        <v>4</v>
      </c>
      <c r="S17" s="130"/>
      <c r="T17" s="131"/>
      <c r="U17" s="131">
        <v>0</v>
      </c>
      <c r="V17" s="129"/>
      <c r="W17" s="130"/>
      <c r="X17" s="131"/>
      <c r="Y17" s="132"/>
      <c r="Z17" s="129"/>
      <c r="AA17" s="130"/>
      <c r="AB17" s="129"/>
      <c r="AC17" s="133"/>
      <c r="AD17" s="129"/>
      <c r="AE17" s="133"/>
      <c r="AF17" s="55"/>
      <c r="AG17" s="55"/>
      <c r="AH17" s="55"/>
      <c r="AI17" s="56"/>
    </row>
    <row r="18" spans="1:35" s="483" customFormat="1" ht="18.75">
      <c r="A18" s="466" t="s">
        <v>233</v>
      </c>
      <c r="B18" s="270" t="s">
        <v>237</v>
      </c>
      <c r="C18" s="117"/>
      <c r="D18" s="117">
        <v>8</v>
      </c>
      <c r="E18" s="117"/>
      <c r="F18" s="117"/>
      <c r="G18" s="122">
        <v>3</v>
      </c>
      <c r="H18" s="195">
        <f t="shared" si="0"/>
        <v>90</v>
      </c>
      <c r="I18" s="195">
        <v>4</v>
      </c>
      <c r="J18" s="120">
        <v>4</v>
      </c>
      <c r="K18" s="120"/>
      <c r="L18" s="120"/>
      <c r="M18" s="120">
        <f t="shared" si="2"/>
        <v>86</v>
      </c>
      <c r="N18" s="116"/>
      <c r="O18" s="130"/>
      <c r="P18" s="131"/>
      <c r="Q18" s="130"/>
      <c r="R18" s="117"/>
      <c r="S18" s="130"/>
      <c r="T18" s="131"/>
      <c r="U18" s="131">
        <v>0</v>
      </c>
      <c r="V18" s="129"/>
      <c r="W18" s="130"/>
      <c r="X18" s="117"/>
      <c r="Y18" s="117"/>
      <c r="Z18" s="129"/>
      <c r="AA18" s="130"/>
      <c r="AB18" s="117">
        <v>4</v>
      </c>
      <c r="AC18" s="133"/>
      <c r="AD18" s="117"/>
      <c r="AE18" s="117"/>
      <c r="AF18" s="481"/>
      <c r="AG18" s="481"/>
      <c r="AH18" s="481"/>
      <c r="AI18" s="482"/>
    </row>
    <row r="19" spans="1:35" s="483" customFormat="1" ht="18.75">
      <c r="A19" s="466" t="s">
        <v>234</v>
      </c>
      <c r="B19" s="270" t="s">
        <v>238</v>
      </c>
      <c r="C19" s="117"/>
      <c r="D19" s="117">
        <v>7</v>
      </c>
      <c r="E19" s="117"/>
      <c r="F19" s="117"/>
      <c r="G19" s="122">
        <v>3</v>
      </c>
      <c r="H19" s="195">
        <f>G19*30</f>
        <v>90</v>
      </c>
      <c r="I19" s="195">
        <v>4</v>
      </c>
      <c r="J19" s="120">
        <v>4</v>
      </c>
      <c r="K19" s="120"/>
      <c r="L19" s="120"/>
      <c r="M19" s="120">
        <f>H19-I19</f>
        <v>86</v>
      </c>
      <c r="N19" s="117"/>
      <c r="O19" s="130"/>
      <c r="P19" s="131"/>
      <c r="Q19" s="130"/>
      <c r="R19" s="117"/>
      <c r="S19" s="130"/>
      <c r="T19" s="131"/>
      <c r="U19" s="131">
        <v>0</v>
      </c>
      <c r="V19" s="129"/>
      <c r="W19" s="130"/>
      <c r="X19" s="117"/>
      <c r="Y19" s="117"/>
      <c r="Z19" s="129">
        <v>4</v>
      </c>
      <c r="AA19" s="130"/>
      <c r="AB19" s="117"/>
      <c r="AC19" s="133"/>
      <c r="AD19" s="117"/>
      <c r="AE19" s="117"/>
      <c r="AF19" s="481"/>
      <c r="AG19" s="481"/>
      <c r="AH19" s="481"/>
      <c r="AI19" s="482"/>
    </row>
    <row r="20" spans="1:35" s="3" customFormat="1" ht="18.75">
      <c r="A20" s="192" t="s">
        <v>235</v>
      </c>
      <c r="B20" s="544" t="s">
        <v>239</v>
      </c>
      <c r="C20" s="117"/>
      <c r="D20" s="117">
        <v>5</v>
      </c>
      <c r="E20" s="117"/>
      <c r="F20" s="117"/>
      <c r="G20" s="122">
        <v>3</v>
      </c>
      <c r="H20" s="195">
        <f>G20*30</f>
        <v>90</v>
      </c>
      <c r="I20" s="195">
        <v>4</v>
      </c>
      <c r="J20" s="120">
        <v>4</v>
      </c>
      <c r="K20" s="120"/>
      <c r="L20" s="120"/>
      <c r="M20" s="120">
        <f>H20-I20</f>
        <v>86</v>
      </c>
      <c r="N20" s="117"/>
      <c r="O20" s="130"/>
      <c r="P20" s="131"/>
      <c r="Q20" s="130"/>
      <c r="R20" s="117"/>
      <c r="S20" s="130"/>
      <c r="T20" s="131"/>
      <c r="U20" s="131">
        <v>0</v>
      </c>
      <c r="V20" s="129">
        <v>4</v>
      </c>
      <c r="W20" s="130"/>
      <c r="X20" s="117"/>
      <c r="Y20" s="117"/>
      <c r="Z20" s="129"/>
      <c r="AA20" s="130"/>
      <c r="AB20" s="117"/>
      <c r="AC20" s="133"/>
      <c r="AD20" s="117"/>
      <c r="AE20" s="117"/>
      <c r="AF20" s="55"/>
      <c r="AG20" s="55"/>
      <c r="AH20" s="55"/>
      <c r="AI20" s="56"/>
    </row>
    <row r="21" spans="1:35" s="3" customFormat="1" ht="18.75">
      <c r="A21" s="192" t="s">
        <v>236</v>
      </c>
      <c r="B21" s="544" t="s">
        <v>240</v>
      </c>
      <c r="C21" s="117"/>
      <c r="D21" s="117">
        <v>7</v>
      </c>
      <c r="E21" s="117"/>
      <c r="F21" s="117"/>
      <c r="G21" s="122">
        <v>3</v>
      </c>
      <c r="H21" s="195">
        <f>G21*30</f>
        <v>90</v>
      </c>
      <c r="I21" s="195">
        <v>4</v>
      </c>
      <c r="J21" s="120">
        <v>4</v>
      </c>
      <c r="K21" s="120"/>
      <c r="L21" s="120"/>
      <c r="M21" s="120">
        <f>H21-I21</f>
        <v>86</v>
      </c>
      <c r="N21" s="469"/>
      <c r="O21" s="130"/>
      <c r="P21" s="131"/>
      <c r="Q21" s="130"/>
      <c r="R21" s="469"/>
      <c r="S21" s="130"/>
      <c r="T21" s="469"/>
      <c r="U21" s="469">
        <v>0</v>
      </c>
      <c r="V21" s="129"/>
      <c r="W21" s="130"/>
      <c r="X21" s="131"/>
      <c r="Y21" s="486"/>
      <c r="Z21" s="469">
        <v>4</v>
      </c>
      <c r="AA21" s="469"/>
      <c r="AB21" s="131"/>
      <c r="AC21" s="133"/>
      <c r="AD21" s="469"/>
      <c r="AE21" s="469"/>
      <c r="AF21" s="55"/>
      <c r="AG21" s="55"/>
      <c r="AH21" s="55"/>
      <c r="AI21" s="56"/>
    </row>
    <row r="22" spans="1:35" s="2" customFormat="1" ht="19.5" thickBot="1">
      <c r="A22" s="812" t="s">
        <v>175</v>
      </c>
      <c r="B22" s="813"/>
      <c r="C22" s="465"/>
      <c r="D22" s="462"/>
      <c r="E22" s="472"/>
      <c r="F22" s="472"/>
      <c r="G22" s="473">
        <f>SUM(G12:G21)</f>
        <v>33.5</v>
      </c>
      <c r="H22" s="473">
        <f>SUM(H12:H21)</f>
        <v>1005</v>
      </c>
      <c r="I22" s="473">
        <f>SUM(I12:I21)</f>
        <v>40</v>
      </c>
      <c r="J22" s="473">
        <f>SUM(J12:J21)</f>
        <v>40</v>
      </c>
      <c r="K22" s="473"/>
      <c r="L22" s="473"/>
      <c r="M22" s="485">
        <f>SUM(M12:M21)</f>
        <v>965</v>
      </c>
      <c r="N22" s="336">
        <f>SUM(N12:N21)</f>
        <v>4</v>
      </c>
      <c r="O22" s="336">
        <f aca="true" t="shared" si="3" ref="O22:AE22">SUM(O12:O21)</f>
        <v>0</v>
      </c>
      <c r="P22" s="336">
        <f t="shared" si="3"/>
        <v>4</v>
      </c>
      <c r="Q22" s="336">
        <f t="shared" si="3"/>
        <v>0</v>
      </c>
      <c r="R22" s="336">
        <f t="shared" si="3"/>
        <v>8</v>
      </c>
      <c r="S22" s="336">
        <f t="shared" si="3"/>
        <v>0</v>
      </c>
      <c r="T22" s="336">
        <f t="shared" si="3"/>
        <v>4</v>
      </c>
      <c r="U22" s="336">
        <f t="shared" si="3"/>
        <v>0</v>
      </c>
      <c r="V22" s="336">
        <f t="shared" si="3"/>
        <v>8</v>
      </c>
      <c r="W22" s="336">
        <f t="shared" si="3"/>
        <v>0</v>
      </c>
      <c r="X22" s="336">
        <f t="shared" si="3"/>
        <v>0</v>
      </c>
      <c r="Y22" s="336">
        <f t="shared" si="3"/>
        <v>0</v>
      </c>
      <c r="Z22" s="336">
        <f t="shared" si="3"/>
        <v>8</v>
      </c>
      <c r="AA22" s="336">
        <f t="shared" si="3"/>
        <v>0</v>
      </c>
      <c r="AB22" s="336">
        <f t="shared" si="3"/>
        <v>4</v>
      </c>
      <c r="AC22" s="336">
        <f t="shared" si="3"/>
        <v>0</v>
      </c>
      <c r="AD22" s="336">
        <f t="shared" si="3"/>
        <v>0</v>
      </c>
      <c r="AE22" s="336">
        <f t="shared" si="3"/>
        <v>0</v>
      </c>
      <c r="AF22" s="57"/>
      <c r="AG22" s="57"/>
      <c r="AH22" s="57"/>
      <c r="AI22" s="58"/>
    </row>
    <row r="23" spans="1:35" s="2" customFormat="1" ht="19.5" thickBot="1">
      <c r="A23" s="753" t="s">
        <v>121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83"/>
      <c r="AC23" s="783"/>
      <c r="AD23" s="783"/>
      <c r="AE23" s="814"/>
      <c r="AF23" s="57"/>
      <c r="AG23" s="57"/>
      <c r="AH23" s="57"/>
      <c r="AI23" s="58"/>
    </row>
    <row r="24" spans="1:35" s="507" customFormat="1" ht="31.5" customHeight="1">
      <c r="A24" s="176" t="s">
        <v>122</v>
      </c>
      <c r="B24" s="545" t="s">
        <v>64</v>
      </c>
      <c r="C24" s="546">
        <v>3</v>
      </c>
      <c r="D24" s="547"/>
      <c r="E24" s="547"/>
      <c r="F24" s="547"/>
      <c r="G24" s="548">
        <v>7</v>
      </c>
      <c r="H24" s="548">
        <f>G24*30</f>
        <v>210</v>
      </c>
      <c r="I24" s="549">
        <v>12</v>
      </c>
      <c r="J24" s="549">
        <v>8</v>
      </c>
      <c r="K24" s="549"/>
      <c r="L24" s="549">
        <v>4</v>
      </c>
      <c r="M24" s="201">
        <f aca="true" t="shared" si="4" ref="M24:M38">H24-I24</f>
        <v>198</v>
      </c>
      <c r="N24" s="550"/>
      <c r="O24" s="551"/>
      <c r="P24" s="552"/>
      <c r="Q24" s="552"/>
      <c r="R24" s="553">
        <v>12</v>
      </c>
      <c r="S24" s="554">
        <v>0</v>
      </c>
      <c r="T24" s="555"/>
      <c r="U24" s="556"/>
      <c r="V24" s="550"/>
      <c r="W24" s="551"/>
      <c r="X24" s="555"/>
      <c r="Y24" s="556"/>
      <c r="Z24" s="550"/>
      <c r="AA24" s="551"/>
      <c r="AB24" s="557"/>
      <c r="AC24" s="558"/>
      <c r="AD24" s="559"/>
      <c r="AE24" s="558"/>
      <c r="AF24" s="504">
        <f>G28+G29+G30+G32+G35+G36+G38</f>
        <v>37</v>
      </c>
      <c r="AG24" s="505" t="s">
        <v>26</v>
      </c>
      <c r="AH24" s="504"/>
      <c r="AI24" s="506">
        <f>J24</f>
        <v>8</v>
      </c>
    </row>
    <row r="25" spans="1:35" s="51" customFormat="1" ht="6.75" customHeight="1" hidden="1">
      <c r="A25" s="192" t="s">
        <v>123</v>
      </c>
      <c r="B25" s="115" t="s">
        <v>65</v>
      </c>
      <c r="C25" s="278"/>
      <c r="D25" s="117"/>
      <c r="E25" s="196"/>
      <c r="F25" s="196"/>
      <c r="G25" s="122"/>
      <c r="H25" s="194"/>
      <c r="I25" s="195"/>
      <c r="J25" s="117"/>
      <c r="K25" s="117"/>
      <c r="L25" s="117"/>
      <c r="M25" s="197"/>
      <c r="N25" s="186"/>
      <c r="O25" s="187"/>
      <c r="P25" s="185"/>
      <c r="Q25" s="185"/>
      <c r="R25" s="202"/>
      <c r="S25" s="528"/>
      <c r="T25" s="188"/>
      <c r="U25" s="189"/>
      <c r="V25" s="186"/>
      <c r="W25" s="187"/>
      <c r="X25" s="188"/>
      <c r="Y25" s="189"/>
      <c r="Z25" s="186"/>
      <c r="AA25" s="187"/>
      <c r="AB25" s="190"/>
      <c r="AC25" s="191"/>
      <c r="AD25" s="186"/>
      <c r="AE25" s="191"/>
      <c r="AF25" s="61"/>
      <c r="AG25" s="55" t="s">
        <v>27</v>
      </c>
      <c r="AH25" s="61"/>
      <c r="AI25" s="506">
        <f aca="true" t="shared" si="5" ref="AI25:AI33">J25</f>
        <v>0</v>
      </c>
    </row>
    <row r="26" spans="1:35" s="51" customFormat="1" ht="9" customHeight="1" hidden="1">
      <c r="A26" s="192" t="s">
        <v>124</v>
      </c>
      <c r="B26" s="115" t="s">
        <v>66</v>
      </c>
      <c r="C26" s="278"/>
      <c r="D26" s="117"/>
      <c r="E26" s="196"/>
      <c r="F26" s="196"/>
      <c r="G26" s="122"/>
      <c r="H26" s="194"/>
      <c r="I26" s="195"/>
      <c r="J26" s="117"/>
      <c r="K26" s="117"/>
      <c r="L26" s="117"/>
      <c r="M26" s="197"/>
      <c r="N26" s="227"/>
      <c r="O26" s="228"/>
      <c r="P26" s="185"/>
      <c r="Q26" s="185"/>
      <c r="R26" s="202"/>
      <c r="S26" s="528"/>
      <c r="T26" s="188"/>
      <c r="U26" s="189"/>
      <c r="V26" s="186"/>
      <c r="W26" s="187"/>
      <c r="X26" s="188"/>
      <c r="Y26" s="189"/>
      <c r="Z26" s="186"/>
      <c r="AA26" s="187"/>
      <c r="AB26" s="190"/>
      <c r="AC26" s="191"/>
      <c r="AD26" s="186"/>
      <c r="AE26" s="191"/>
      <c r="AF26" s="61"/>
      <c r="AG26" s="55" t="s">
        <v>28</v>
      </c>
      <c r="AH26" s="61"/>
      <c r="AI26" s="506">
        <f t="shared" si="5"/>
        <v>0</v>
      </c>
    </row>
    <row r="27" spans="1:35" s="5" customFormat="1" ht="18.75">
      <c r="A27" s="176" t="s">
        <v>125</v>
      </c>
      <c r="B27" s="177" t="s">
        <v>70</v>
      </c>
      <c r="C27" s="178"/>
      <c r="D27" s="179"/>
      <c r="E27" s="179"/>
      <c r="F27" s="179"/>
      <c r="G27" s="181">
        <f>SUM(G28:G29)</f>
        <v>8</v>
      </c>
      <c r="H27" s="181">
        <f aca="true" t="shared" si="6" ref="H27:M27">SUM(H28:H29)</f>
        <v>240</v>
      </c>
      <c r="I27" s="182">
        <f t="shared" si="6"/>
        <v>20</v>
      </c>
      <c r="J27" s="182">
        <f t="shared" si="6"/>
        <v>8</v>
      </c>
      <c r="K27" s="182">
        <f t="shared" si="6"/>
        <v>12</v>
      </c>
      <c r="L27" s="181"/>
      <c r="M27" s="182">
        <f t="shared" si="6"/>
        <v>220</v>
      </c>
      <c r="N27" s="183"/>
      <c r="O27" s="184"/>
      <c r="P27" s="185"/>
      <c r="Q27" s="185"/>
      <c r="R27" s="186"/>
      <c r="S27" s="187"/>
      <c r="T27" s="188"/>
      <c r="U27" s="189"/>
      <c r="V27" s="186"/>
      <c r="W27" s="187"/>
      <c r="X27" s="188"/>
      <c r="Y27" s="189"/>
      <c r="Z27" s="186"/>
      <c r="AA27" s="187"/>
      <c r="AB27" s="190"/>
      <c r="AC27" s="191"/>
      <c r="AD27" s="186"/>
      <c r="AE27" s="191"/>
      <c r="AF27" s="63">
        <f>G24+G33+G37</f>
        <v>14</v>
      </c>
      <c r="AG27" s="55" t="s">
        <v>27</v>
      </c>
      <c r="AH27" s="63"/>
      <c r="AI27" s="506"/>
    </row>
    <row r="28" spans="1:35" s="5" customFormat="1" ht="18.75">
      <c r="A28" s="192" t="s">
        <v>126</v>
      </c>
      <c r="B28" s="115" t="s">
        <v>70</v>
      </c>
      <c r="C28" s="116"/>
      <c r="D28" s="117">
        <v>1</v>
      </c>
      <c r="E28" s="117"/>
      <c r="F28" s="117"/>
      <c r="G28" s="560">
        <v>4</v>
      </c>
      <c r="H28" s="194">
        <f>G28*30</f>
        <v>120</v>
      </c>
      <c r="I28" s="195">
        <f aca="true" t="shared" si="7" ref="I28:I33">SUM(J28:L28)</f>
        <v>8</v>
      </c>
      <c r="J28" s="196">
        <v>4</v>
      </c>
      <c r="K28" s="117">
        <v>4</v>
      </c>
      <c r="L28" s="117"/>
      <c r="M28" s="197">
        <f t="shared" si="4"/>
        <v>112</v>
      </c>
      <c r="N28" s="183">
        <v>8</v>
      </c>
      <c r="O28" s="184">
        <v>0</v>
      </c>
      <c r="P28" s="185"/>
      <c r="Q28" s="185"/>
      <c r="R28" s="186"/>
      <c r="S28" s="187"/>
      <c r="T28" s="188"/>
      <c r="U28" s="189"/>
      <c r="V28" s="186"/>
      <c r="W28" s="187"/>
      <c r="X28" s="188"/>
      <c r="Y28" s="189"/>
      <c r="Z28" s="186"/>
      <c r="AA28" s="187"/>
      <c r="AB28" s="190"/>
      <c r="AC28" s="191"/>
      <c r="AD28" s="186"/>
      <c r="AE28" s="191"/>
      <c r="AF28" s="63"/>
      <c r="AG28" s="55" t="s">
        <v>28</v>
      </c>
      <c r="AH28" s="63"/>
      <c r="AI28" s="506">
        <f t="shared" si="5"/>
        <v>4</v>
      </c>
    </row>
    <row r="29" spans="1:35" s="5" customFormat="1" ht="18.75">
      <c r="A29" s="192" t="s">
        <v>127</v>
      </c>
      <c r="B29" s="115" t="s">
        <v>70</v>
      </c>
      <c r="C29" s="116">
        <v>2</v>
      </c>
      <c r="D29" s="117"/>
      <c r="E29" s="117"/>
      <c r="F29" s="117"/>
      <c r="G29" s="560">
        <v>4</v>
      </c>
      <c r="H29" s="194">
        <f>G29*30</f>
        <v>120</v>
      </c>
      <c r="I29" s="195">
        <f t="shared" si="7"/>
        <v>12</v>
      </c>
      <c r="J29" s="196">
        <v>4</v>
      </c>
      <c r="K29" s="117">
        <v>8</v>
      </c>
      <c r="L29" s="117"/>
      <c r="M29" s="197">
        <f t="shared" si="4"/>
        <v>108</v>
      </c>
      <c r="N29" s="183"/>
      <c r="O29" s="184"/>
      <c r="P29" s="185">
        <v>12</v>
      </c>
      <c r="Q29" s="185"/>
      <c r="R29" s="186"/>
      <c r="S29" s="187"/>
      <c r="T29" s="188"/>
      <c r="U29" s="189"/>
      <c r="V29" s="186"/>
      <c r="W29" s="187"/>
      <c r="X29" s="188"/>
      <c r="Y29" s="189"/>
      <c r="Z29" s="186"/>
      <c r="AA29" s="187"/>
      <c r="AB29" s="190"/>
      <c r="AC29" s="191"/>
      <c r="AD29" s="186"/>
      <c r="AE29" s="191"/>
      <c r="AF29" s="63"/>
      <c r="AG29" s="55" t="s">
        <v>29</v>
      </c>
      <c r="AH29" s="63"/>
      <c r="AI29" s="506">
        <f t="shared" si="5"/>
        <v>4</v>
      </c>
    </row>
    <row r="30" spans="1:35" s="5" customFormat="1" ht="31.5">
      <c r="A30" s="176" t="s">
        <v>128</v>
      </c>
      <c r="B30" s="198" t="s">
        <v>56</v>
      </c>
      <c r="C30" s="178">
        <v>1</v>
      </c>
      <c r="D30" s="199"/>
      <c r="E30" s="199"/>
      <c r="F30" s="199"/>
      <c r="G30" s="181">
        <v>4</v>
      </c>
      <c r="H30" s="200">
        <f>G30*30</f>
        <v>120</v>
      </c>
      <c r="I30" s="182">
        <v>8</v>
      </c>
      <c r="J30" s="179">
        <v>8</v>
      </c>
      <c r="K30" s="179"/>
      <c r="L30" s="179"/>
      <c r="M30" s="201">
        <f t="shared" si="4"/>
        <v>112</v>
      </c>
      <c r="N30" s="561">
        <v>8</v>
      </c>
      <c r="O30" s="528">
        <v>0</v>
      </c>
      <c r="P30" s="188"/>
      <c r="Q30" s="188"/>
      <c r="R30" s="186"/>
      <c r="S30" s="187"/>
      <c r="T30" s="188"/>
      <c r="U30" s="189"/>
      <c r="V30" s="186"/>
      <c r="W30" s="187"/>
      <c r="X30" s="188"/>
      <c r="Y30" s="189"/>
      <c r="Z30" s="186"/>
      <c r="AA30" s="187"/>
      <c r="AB30" s="190"/>
      <c r="AC30" s="191"/>
      <c r="AD30" s="186"/>
      <c r="AE30" s="191"/>
      <c r="AF30" s="63">
        <f>SUM(AF24:AF29)</f>
        <v>51</v>
      </c>
      <c r="AG30" s="63"/>
      <c r="AH30" s="63"/>
      <c r="AI30" s="506">
        <f t="shared" si="5"/>
        <v>8</v>
      </c>
    </row>
    <row r="31" spans="1:35" s="5" customFormat="1" ht="18.75">
      <c r="A31" s="176" t="s">
        <v>129</v>
      </c>
      <c r="B31" s="177" t="s">
        <v>39</v>
      </c>
      <c r="C31" s="178"/>
      <c r="D31" s="179"/>
      <c r="E31" s="179"/>
      <c r="F31" s="179"/>
      <c r="G31" s="181">
        <f>G32+G33</f>
        <v>6</v>
      </c>
      <c r="H31" s="181">
        <f>H32+H33</f>
        <v>180</v>
      </c>
      <c r="I31" s="182">
        <f>I32+I33</f>
        <v>16</v>
      </c>
      <c r="J31" s="182">
        <f>J32+J33</f>
        <v>8</v>
      </c>
      <c r="K31" s="181"/>
      <c r="L31" s="182">
        <f>L32+L33</f>
        <v>8</v>
      </c>
      <c r="M31" s="201">
        <f t="shared" si="4"/>
        <v>164</v>
      </c>
      <c r="N31" s="186"/>
      <c r="O31" s="187"/>
      <c r="P31" s="188"/>
      <c r="Q31" s="188"/>
      <c r="R31" s="204"/>
      <c r="S31" s="205"/>
      <c r="T31" s="188"/>
      <c r="U31" s="189"/>
      <c r="V31" s="186"/>
      <c r="W31" s="187"/>
      <c r="X31" s="188"/>
      <c r="Y31" s="189"/>
      <c r="Z31" s="186"/>
      <c r="AA31" s="187"/>
      <c r="AB31" s="190"/>
      <c r="AC31" s="191"/>
      <c r="AD31" s="186"/>
      <c r="AE31" s="191"/>
      <c r="AF31" s="63"/>
      <c r="AG31" s="63"/>
      <c r="AH31" s="63"/>
      <c r="AI31" s="506"/>
    </row>
    <row r="32" spans="1:35" s="53" customFormat="1" ht="18.75">
      <c r="A32" s="192" t="s">
        <v>130</v>
      </c>
      <c r="B32" s="115" t="s">
        <v>39</v>
      </c>
      <c r="C32" s="116">
        <v>2</v>
      </c>
      <c r="D32" s="117"/>
      <c r="E32" s="117"/>
      <c r="F32" s="117"/>
      <c r="G32" s="122">
        <v>5</v>
      </c>
      <c r="H32" s="194">
        <f>G32*30</f>
        <v>150</v>
      </c>
      <c r="I32" s="195">
        <f t="shared" si="7"/>
        <v>12</v>
      </c>
      <c r="J32" s="117">
        <v>8</v>
      </c>
      <c r="K32" s="117"/>
      <c r="L32" s="117">
        <v>4</v>
      </c>
      <c r="M32" s="197">
        <f>H32-I32</f>
        <v>138</v>
      </c>
      <c r="N32" s="186"/>
      <c r="O32" s="187"/>
      <c r="P32" s="204">
        <v>12</v>
      </c>
      <c r="Q32" s="562"/>
      <c r="R32" s="351"/>
      <c r="S32" s="320"/>
      <c r="T32" s="188"/>
      <c r="U32" s="189"/>
      <c r="V32" s="186"/>
      <c r="W32" s="187"/>
      <c r="X32" s="188"/>
      <c r="Y32" s="189"/>
      <c r="Z32" s="186"/>
      <c r="AA32" s="187"/>
      <c r="AB32" s="190"/>
      <c r="AC32" s="191"/>
      <c r="AD32" s="186"/>
      <c r="AE32" s="191"/>
      <c r="AF32" s="65"/>
      <c r="AG32" s="65"/>
      <c r="AH32" s="65"/>
      <c r="AI32" s="506">
        <f t="shared" si="5"/>
        <v>8</v>
      </c>
    </row>
    <row r="33" spans="1:35" s="5" customFormat="1" ht="18.75">
      <c r="A33" s="192" t="s">
        <v>131</v>
      </c>
      <c r="B33" s="115" t="s">
        <v>53</v>
      </c>
      <c r="C33" s="116"/>
      <c r="D33" s="117"/>
      <c r="E33" s="117"/>
      <c r="F33" s="117">
        <v>3</v>
      </c>
      <c r="G33" s="122">
        <v>1</v>
      </c>
      <c r="H33" s="194">
        <f>G33*30</f>
        <v>30</v>
      </c>
      <c r="I33" s="195">
        <f t="shared" si="7"/>
        <v>4</v>
      </c>
      <c r="J33" s="196"/>
      <c r="K33" s="196"/>
      <c r="L33" s="196">
        <v>4</v>
      </c>
      <c r="M33" s="197">
        <f t="shared" si="4"/>
        <v>26</v>
      </c>
      <c r="N33" s="186"/>
      <c r="O33" s="187"/>
      <c r="P33" s="188"/>
      <c r="Q33" s="188"/>
      <c r="R33" s="113">
        <v>4</v>
      </c>
      <c r="S33" s="121"/>
      <c r="T33" s="116"/>
      <c r="U33" s="123"/>
      <c r="V33" s="186"/>
      <c r="W33" s="187"/>
      <c r="X33" s="188"/>
      <c r="Y33" s="189"/>
      <c r="Z33" s="186"/>
      <c r="AA33" s="187"/>
      <c r="AB33" s="190"/>
      <c r="AC33" s="191"/>
      <c r="AD33" s="186"/>
      <c r="AE33" s="191"/>
      <c r="AF33" s="63"/>
      <c r="AG33" s="63"/>
      <c r="AH33" s="63"/>
      <c r="AI33" s="506">
        <f t="shared" si="5"/>
        <v>0</v>
      </c>
    </row>
    <row r="34" spans="1:35" s="5" customFormat="1" ht="18.75">
      <c r="A34" s="176" t="s">
        <v>132</v>
      </c>
      <c r="B34" s="177" t="s">
        <v>50</v>
      </c>
      <c r="C34" s="178"/>
      <c r="D34" s="179"/>
      <c r="E34" s="179"/>
      <c r="F34" s="179"/>
      <c r="G34" s="181">
        <f>G35+G36</f>
        <v>14</v>
      </c>
      <c r="H34" s="181">
        <f>H35+H36</f>
        <v>420</v>
      </c>
      <c r="I34" s="182">
        <f>I35+I36</f>
        <v>32</v>
      </c>
      <c r="J34" s="182">
        <v>20</v>
      </c>
      <c r="K34" s="182"/>
      <c r="L34" s="182">
        <v>12</v>
      </c>
      <c r="M34" s="182">
        <f>H34-I34</f>
        <v>388</v>
      </c>
      <c r="N34" s="202"/>
      <c r="O34" s="528"/>
      <c r="P34" s="185"/>
      <c r="Q34" s="185"/>
      <c r="R34" s="186"/>
      <c r="S34" s="187"/>
      <c r="T34" s="188"/>
      <c r="U34" s="189"/>
      <c r="V34" s="186"/>
      <c r="W34" s="187"/>
      <c r="X34" s="188"/>
      <c r="Y34" s="189"/>
      <c r="Z34" s="186"/>
      <c r="AA34" s="187"/>
      <c r="AB34" s="190"/>
      <c r="AC34" s="191"/>
      <c r="AD34" s="186"/>
      <c r="AE34" s="191"/>
      <c r="AF34" s="63"/>
      <c r="AG34" s="63"/>
      <c r="AH34" s="63"/>
      <c r="AI34" s="506"/>
    </row>
    <row r="35" spans="1:35" s="5" customFormat="1" ht="31.5">
      <c r="A35" s="192" t="s">
        <v>133</v>
      </c>
      <c r="B35" s="115" t="s">
        <v>67</v>
      </c>
      <c r="C35" s="116">
        <v>1</v>
      </c>
      <c r="D35" s="117"/>
      <c r="E35" s="117"/>
      <c r="F35" s="117"/>
      <c r="G35" s="122">
        <v>7</v>
      </c>
      <c r="H35" s="194">
        <f>G35*30</f>
        <v>210</v>
      </c>
      <c r="I35" s="195">
        <v>16</v>
      </c>
      <c r="J35" s="221" t="s">
        <v>205</v>
      </c>
      <c r="K35" s="117"/>
      <c r="L35" s="221" t="s">
        <v>206</v>
      </c>
      <c r="M35" s="197">
        <f t="shared" si="4"/>
        <v>194</v>
      </c>
      <c r="N35" s="202">
        <v>12</v>
      </c>
      <c r="O35" s="528">
        <v>4</v>
      </c>
      <c r="P35" s="185"/>
      <c r="Q35" s="185"/>
      <c r="R35" s="186"/>
      <c r="S35" s="187"/>
      <c r="T35" s="188"/>
      <c r="U35" s="189"/>
      <c r="V35" s="186"/>
      <c r="W35" s="187"/>
      <c r="X35" s="188"/>
      <c r="Y35" s="189"/>
      <c r="Z35" s="186"/>
      <c r="AA35" s="187"/>
      <c r="AB35" s="190"/>
      <c r="AC35" s="191"/>
      <c r="AD35" s="186"/>
      <c r="AE35" s="191"/>
      <c r="AF35" s="63">
        <v>10</v>
      </c>
      <c r="AG35" s="63">
        <v>6</v>
      </c>
      <c r="AH35" s="63"/>
      <c r="AI35" s="506">
        <v>10</v>
      </c>
    </row>
    <row r="36" spans="1:35" s="5" customFormat="1" ht="31.5">
      <c r="A36" s="192" t="s">
        <v>134</v>
      </c>
      <c r="B36" s="115" t="s">
        <v>68</v>
      </c>
      <c r="C36" s="116">
        <v>2</v>
      </c>
      <c r="D36" s="117"/>
      <c r="E36" s="117"/>
      <c r="F36" s="117"/>
      <c r="G36" s="122">
        <v>7</v>
      </c>
      <c r="H36" s="194">
        <f>G36*30</f>
        <v>210</v>
      </c>
      <c r="I36" s="195">
        <v>16</v>
      </c>
      <c r="J36" s="221" t="s">
        <v>205</v>
      </c>
      <c r="K36" s="117"/>
      <c r="L36" s="221" t="s">
        <v>208</v>
      </c>
      <c r="M36" s="197">
        <f t="shared" si="4"/>
        <v>194</v>
      </c>
      <c r="N36" s="202"/>
      <c r="O36" s="528"/>
      <c r="P36" s="185">
        <v>12</v>
      </c>
      <c r="Q36" s="185">
        <v>4</v>
      </c>
      <c r="R36" s="186"/>
      <c r="S36" s="187"/>
      <c r="T36" s="188"/>
      <c r="U36" s="189"/>
      <c r="V36" s="186"/>
      <c r="W36" s="187"/>
      <c r="X36" s="188"/>
      <c r="Y36" s="189"/>
      <c r="Z36" s="186"/>
      <c r="AA36" s="187"/>
      <c r="AB36" s="190"/>
      <c r="AC36" s="191"/>
      <c r="AD36" s="186"/>
      <c r="AE36" s="191"/>
      <c r="AF36" s="63">
        <v>8</v>
      </c>
      <c r="AG36" s="63">
        <v>4</v>
      </c>
      <c r="AH36" s="63"/>
      <c r="AI36" s="506">
        <v>10</v>
      </c>
    </row>
    <row r="37" spans="1:35" s="54" customFormat="1" ht="18.75">
      <c r="A37" s="176" t="s">
        <v>135</v>
      </c>
      <c r="B37" s="177" t="s">
        <v>38</v>
      </c>
      <c r="C37" s="178">
        <v>3</v>
      </c>
      <c r="D37" s="179"/>
      <c r="E37" s="179"/>
      <c r="F37" s="179"/>
      <c r="G37" s="181">
        <v>6</v>
      </c>
      <c r="H37" s="200">
        <f>G37*30</f>
        <v>180</v>
      </c>
      <c r="I37" s="182">
        <v>12</v>
      </c>
      <c r="J37" s="221" t="s">
        <v>228</v>
      </c>
      <c r="K37" s="179"/>
      <c r="L37" s="275">
        <v>4</v>
      </c>
      <c r="M37" s="201">
        <f t="shared" si="4"/>
        <v>168</v>
      </c>
      <c r="N37" s="186"/>
      <c r="O37" s="187"/>
      <c r="P37" s="223"/>
      <c r="Q37" s="223"/>
      <c r="R37" s="204">
        <v>12</v>
      </c>
      <c r="S37" s="187"/>
      <c r="T37" s="188"/>
      <c r="U37" s="189"/>
      <c r="V37" s="186"/>
      <c r="W37" s="187"/>
      <c r="X37" s="188"/>
      <c r="Y37" s="189"/>
      <c r="Z37" s="186"/>
      <c r="AA37" s="187"/>
      <c r="AB37" s="190"/>
      <c r="AC37" s="191"/>
      <c r="AD37" s="186"/>
      <c r="AE37" s="191"/>
      <c r="AF37" s="67">
        <v>6</v>
      </c>
      <c r="AG37" s="67">
        <v>2</v>
      </c>
      <c r="AH37" s="67"/>
      <c r="AI37" s="506">
        <v>8</v>
      </c>
    </row>
    <row r="38" spans="1:35" s="5" customFormat="1" ht="19.5" thickBot="1">
      <c r="A38" s="176" t="s">
        <v>136</v>
      </c>
      <c r="B38" s="177" t="s">
        <v>37</v>
      </c>
      <c r="C38" s="178">
        <v>1</v>
      </c>
      <c r="D38" s="179"/>
      <c r="E38" s="179"/>
      <c r="F38" s="179"/>
      <c r="G38" s="181">
        <v>6</v>
      </c>
      <c r="H38" s="200">
        <f>G38*30</f>
        <v>180</v>
      </c>
      <c r="I38" s="182">
        <v>12</v>
      </c>
      <c r="J38" s="221" t="s">
        <v>228</v>
      </c>
      <c r="K38" s="179"/>
      <c r="L38" s="275">
        <v>4</v>
      </c>
      <c r="M38" s="201">
        <f t="shared" si="4"/>
        <v>168</v>
      </c>
      <c r="N38" s="224">
        <v>12</v>
      </c>
      <c r="O38" s="225"/>
      <c r="P38" s="226"/>
      <c r="Q38" s="226"/>
      <c r="R38" s="227"/>
      <c r="S38" s="228"/>
      <c r="T38" s="226"/>
      <c r="U38" s="229"/>
      <c r="V38" s="227"/>
      <c r="W38" s="228"/>
      <c r="X38" s="226"/>
      <c r="Y38" s="229"/>
      <c r="Z38" s="227"/>
      <c r="AA38" s="228"/>
      <c r="AB38" s="230"/>
      <c r="AC38" s="231"/>
      <c r="AD38" s="227"/>
      <c r="AE38" s="231"/>
      <c r="AF38" s="63">
        <v>6</v>
      </c>
      <c r="AG38" s="63">
        <v>2</v>
      </c>
      <c r="AH38" s="63"/>
      <c r="AI38" s="506">
        <v>8</v>
      </c>
    </row>
    <row r="39" spans="1:35" s="5" customFormat="1" ht="19.5" thickBot="1">
      <c r="A39" s="714" t="s">
        <v>174</v>
      </c>
      <c r="B39" s="715"/>
      <c r="C39" s="232"/>
      <c r="D39" s="233"/>
      <c r="E39" s="233"/>
      <c r="F39" s="233"/>
      <c r="G39" s="234">
        <f aca="true" t="shared" si="8" ref="G39:M39">G24+G27+G30+G31+G34+G37+G38</f>
        <v>51</v>
      </c>
      <c r="H39" s="234">
        <f t="shared" si="8"/>
        <v>1530</v>
      </c>
      <c r="I39" s="234">
        <f>I24+I27+I30+I31+I34+I37+I38</f>
        <v>112</v>
      </c>
      <c r="J39" s="234">
        <f>J24+J27+J30+J31+J34+J37+J38</f>
        <v>68</v>
      </c>
      <c r="K39" s="234">
        <f t="shared" si="8"/>
        <v>12</v>
      </c>
      <c r="L39" s="234">
        <f>L24+L27+L30+L31+L34+L37+L38</f>
        <v>32</v>
      </c>
      <c r="M39" s="234">
        <f t="shared" si="8"/>
        <v>1418</v>
      </c>
      <c r="N39" s="235">
        <f aca="true" t="shared" si="9" ref="N39:AE39">N25+N26+N28+N29+N30+N31+N33+N35+N36+N37+N38</f>
        <v>40</v>
      </c>
      <c r="O39" s="235">
        <f t="shared" si="9"/>
        <v>4</v>
      </c>
      <c r="P39" s="235">
        <f>P25+P26+P28+P29+P30+P31+P33+P35+P36+P37+P38+P32</f>
        <v>36</v>
      </c>
      <c r="Q39" s="235">
        <f>Q25+Q26+Q28+Q29+Q30+Q31+Q33+Q35+Q36+Q37+Q38+Q32</f>
        <v>4</v>
      </c>
      <c r="R39" s="235">
        <f>SUM(R24:R38)</f>
        <v>28</v>
      </c>
      <c r="S39" s="235">
        <f>SUM(S24:S38)</f>
        <v>0</v>
      </c>
      <c r="T39" s="235">
        <f t="shared" si="9"/>
        <v>0</v>
      </c>
      <c r="U39" s="235">
        <f t="shared" si="9"/>
        <v>0</v>
      </c>
      <c r="V39" s="235">
        <f t="shared" si="9"/>
        <v>0</v>
      </c>
      <c r="W39" s="235">
        <f t="shared" si="9"/>
        <v>0</v>
      </c>
      <c r="X39" s="235">
        <f t="shared" si="9"/>
        <v>0</v>
      </c>
      <c r="Y39" s="235">
        <f t="shared" si="9"/>
        <v>0</v>
      </c>
      <c r="Z39" s="235">
        <f t="shared" si="9"/>
        <v>0</v>
      </c>
      <c r="AA39" s="235">
        <f t="shared" si="9"/>
        <v>0</v>
      </c>
      <c r="AB39" s="235">
        <f t="shared" si="9"/>
        <v>0</v>
      </c>
      <c r="AC39" s="235">
        <f t="shared" si="9"/>
        <v>0</v>
      </c>
      <c r="AD39" s="235">
        <f t="shared" si="9"/>
        <v>0</v>
      </c>
      <c r="AE39" s="235">
        <f t="shared" si="9"/>
        <v>0</v>
      </c>
      <c r="AF39" s="63"/>
      <c r="AG39" s="63"/>
      <c r="AH39" s="63"/>
      <c r="AI39" s="64"/>
    </row>
    <row r="40" spans="1:35" s="5" customFormat="1" ht="19.5" thickBot="1">
      <c r="A40" s="745" t="s">
        <v>137</v>
      </c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8"/>
      <c r="AF40" s="63"/>
      <c r="AG40" s="63"/>
      <c r="AH40" s="63"/>
      <c r="AI40" s="64"/>
    </row>
    <row r="41" spans="1:35" s="2" customFormat="1" ht="30" customHeight="1" thickBot="1">
      <c r="A41" s="236" t="s">
        <v>138</v>
      </c>
      <c r="B41" s="237" t="s">
        <v>90</v>
      </c>
      <c r="C41" s="238"/>
      <c r="D41" s="238"/>
      <c r="E41" s="238"/>
      <c r="F41" s="238"/>
      <c r="G41" s="240">
        <v>6</v>
      </c>
      <c r="H41" s="240">
        <f aca="true" t="shared" si="10" ref="H41:M41">SUM(H42:H43)</f>
        <v>180</v>
      </c>
      <c r="I41" s="199">
        <f t="shared" si="10"/>
        <v>12</v>
      </c>
      <c r="J41" s="199">
        <v>8</v>
      </c>
      <c r="K41" s="199"/>
      <c r="L41" s="199">
        <v>6</v>
      </c>
      <c r="M41" s="199">
        <f t="shared" si="10"/>
        <v>168</v>
      </c>
      <c r="N41" s="241"/>
      <c r="O41" s="242"/>
      <c r="P41" s="241"/>
      <c r="Q41" s="242"/>
      <c r="R41" s="241"/>
      <c r="S41" s="243"/>
      <c r="T41" s="241"/>
      <c r="U41" s="242"/>
      <c r="V41" s="244"/>
      <c r="W41" s="245"/>
      <c r="X41" s="241"/>
      <c r="Y41" s="242"/>
      <c r="Z41" s="98"/>
      <c r="AA41" s="101"/>
      <c r="AB41" s="241"/>
      <c r="AC41" s="242"/>
      <c r="AD41" s="241"/>
      <c r="AE41" s="242"/>
      <c r="AF41" s="57"/>
      <c r="AG41" s="55" t="s">
        <v>26</v>
      </c>
      <c r="AH41" s="57">
        <f>SUM(N41:AE41)</f>
        <v>0</v>
      </c>
      <c r="AI41" s="58"/>
    </row>
    <row r="42" spans="1:35" s="2" customFormat="1" ht="30" customHeight="1">
      <c r="A42" s="246" t="s">
        <v>139</v>
      </c>
      <c r="B42" s="247" t="s">
        <v>90</v>
      </c>
      <c r="C42" s="248">
        <v>5</v>
      </c>
      <c r="D42" s="248"/>
      <c r="E42" s="248"/>
      <c r="F42" s="248"/>
      <c r="G42" s="563">
        <v>5</v>
      </c>
      <c r="H42" s="194">
        <f>G42*30</f>
        <v>150</v>
      </c>
      <c r="I42" s="250">
        <v>8</v>
      </c>
      <c r="J42" s="105">
        <v>6</v>
      </c>
      <c r="K42" s="105"/>
      <c r="L42" s="108">
        <v>2</v>
      </c>
      <c r="M42" s="251">
        <f>H42-I42</f>
        <v>142</v>
      </c>
      <c r="N42" s="252"/>
      <c r="O42" s="253"/>
      <c r="P42" s="252"/>
      <c r="Q42" s="253"/>
      <c r="R42" s="252"/>
      <c r="S42" s="254"/>
      <c r="T42" s="252"/>
      <c r="U42" s="253"/>
      <c r="V42" s="244">
        <v>8</v>
      </c>
      <c r="W42" s="245"/>
      <c r="X42" s="252"/>
      <c r="Y42" s="253"/>
      <c r="Z42" s="110"/>
      <c r="AA42" s="255"/>
      <c r="AB42" s="252"/>
      <c r="AC42" s="253"/>
      <c r="AD42" s="252"/>
      <c r="AE42" s="253"/>
      <c r="AF42" s="57">
        <f>G46+G47+G51+G67+G69+G71+G65</f>
        <v>27</v>
      </c>
      <c r="AG42" s="55" t="s">
        <v>27</v>
      </c>
      <c r="AH42" s="57">
        <f aca="true" t="shared" si="11" ref="AH42:AH75">SUM(N42:AE42)</f>
        <v>8</v>
      </c>
      <c r="AI42" s="58">
        <f>I42-AH42</f>
        <v>0</v>
      </c>
    </row>
    <row r="43" spans="1:35" s="2" customFormat="1" ht="32.25" thickBot="1">
      <c r="A43" s="256" t="s">
        <v>140</v>
      </c>
      <c r="B43" s="247" t="s">
        <v>91</v>
      </c>
      <c r="C43" s="248"/>
      <c r="D43" s="248"/>
      <c r="E43" s="248"/>
      <c r="F43" s="248">
        <v>6</v>
      </c>
      <c r="G43" s="563">
        <v>1</v>
      </c>
      <c r="H43" s="194">
        <f>G43*30</f>
        <v>30</v>
      </c>
      <c r="I43" s="119">
        <f>SUM(J43:L43)</f>
        <v>4</v>
      </c>
      <c r="J43" s="105"/>
      <c r="K43" s="105"/>
      <c r="L43" s="108">
        <v>4</v>
      </c>
      <c r="M43" s="251">
        <f>H43-I43</f>
        <v>26</v>
      </c>
      <c r="N43" s="186"/>
      <c r="O43" s="191"/>
      <c r="P43" s="186"/>
      <c r="Q43" s="191"/>
      <c r="R43" s="186"/>
      <c r="S43" s="257"/>
      <c r="T43" s="186"/>
      <c r="U43" s="191"/>
      <c r="V43" s="186"/>
      <c r="W43" s="191"/>
      <c r="X43" s="204">
        <v>4</v>
      </c>
      <c r="Y43" s="114">
        <v>0</v>
      </c>
      <c r="Z43" s="202"/>
      <c r="AA43" s="259"/>
      <c r="AB43" s="202"/>
      <c r="AC43" s="259"/>
      <c r="AD43" s="202"/>
      <c r="AE43" s="191"/>
      <c r="AF43" s="57">
        <f>G42+G43+G44+G48+G49+G52+G53+G58+G59+G60+G68+G72+G74</f>
        <v>48</v>
      </c>
      <c r="AG43" s="55" t="s">
        <v>28</v>
      </c>
      <c r="AH43" s="57">
        <f t="shared" si="11"/>
        <v>4</v>
      </c>
      <c r="AI43" s="58">
        <f>I43-AH43</f>
        <v>0</v>
      </c>
    </row>
    <row r="44" spans="1:35" s="2" customFormat="1" ht="18.75">
      <c r="A44" s="260" t="s">
        <v>141</v>
      </c>
      <c r="B44" s="261" t="s">
        <v>92</v>
      </c>
      <c r="C44" s="238">
        <v>6</v>
      </c>
      <c r="D44" s="238"/>
      <c r="E44" s="238"/>
      <c r="F44" s="238"/>
      <c r="G44" s="240">
        <v>5</v>
      </c>
      <c r="H44" s="200">
        <f>G44*30</f>
        <v>150</v>
      </c>
      <c r="I44" s="262">
        <f>SUM(J44:L44)</f>
        <v>12</v>
      </c>
      <c r="J44" s="263">
        <v>8</v>
      </c>
      <c r="K44" s="263"/>
      <c r="L44" s="264">
        <v>4</v>
      </c>
      <c r="M44" s="564">
        <f>H44-I44</f>
        <v>138</v>
      </c>
      <c r="N44" s="565"/>
      <c r="O44" s="566"/>
      <c r="P44" s="565"/>
      <c r="Q44" s="566"/>
      <c r="R44" s="565"/>
      <c r="S44" s="567"/>
      <c r="T44" s="565"/>
      <c r="U44" s="566"/>
      <c r="V44" s="565"/>
      <c r="W44" s="566"/>
      <c r="X44" s="568">
        <v>12</v>
      </c>
      <c r="Y44" s="245">
        <v>0</v>
      </c>
      <c r="Z44" s="202"/>
      <c r="AA44" s="259"/>
      <c r="AB44" s="202"/>
      <c r="AC44" s="259"/>
      <c r="AD44" s="202"/>
      <c r="AE44" s="191"/>
      <c r="AF44" s="57">
        <f>G55+G56+G57+G62+G63+G66+G70+G61+G75</f>
        <v>37.5</v>
      </c>
      <c r="AG44" s="55" t="s">
        <v>29</v>
      </c>
      <c r="AH44" s="57">
        <f t="shared" si="11"/>
        <v>12</v>
      </c>
      <c r="AI44" s="58">
        <f>I44-AH44</f>
        <v>0</v>
      </c>
    </row>
    <row r="45" spans="1:35" s="5" customFormat="1" ht="19.5" thickBot="1">
      <c r="A45" s="260" t="s">
        <v>142</v>
      </c>
      <c r="B45" s="265" t="s">
        <v>45</v>
      </c>
      <c r="C45" s="266"/>
      <c r="D45" s="267"/>
      <c r="E45" s="267"/>
      <c r="F45" s="267"/>
      <c r="G45" s="269">
        <f>SUM(G46:G48)</f>
        <v>10</v>
      </c>
      <c r="H45" s="269">
        <f aca="true" t="shared" si="12" ref="H45:M45">SUM(H46:H48)</f>
        <v>300</v>
      </c>
      <c r="I45" s="200">
        <f t="shared" si="12"/>
        <v>36</v>
      </c>
      <c r="J45" s="200">
        <v>20</v>
      </c>
      <c r="K45" s="200">
        <f t="shared" si="12"/>
        <v>0</v>
      </c>
      <c r="L45" s="200">
        <v>16</v>
      </c>
      <c r="M45" s="200">
        <f t="shared" si="12"/>
        <v>264</v>
      </c>
      <c r="N45" s="186"/>
      <c r="O45" s="191"/>
      <c r="P45" s="186"/>
      <c r="Q45" s="191"/>
      <c r="R45" s="186"/>
      <c r="S45" s="257"/>
      <c r="T45" s="186"/>
      <c r="U45" s="191"/>
      <c r="V45" s="113"/>
      <c r="W45" s="114"/>
      <c r="X45" s="186"/>
      <c r="Y45" s="191"/>
      <c r="Z45" s="186"/>
      <c r="AA45" s="191"/>
      <c r="AB45" s="186"/>
      <c r="AC45" s="191"/>
      <c r="AD45" s="186"/>
      <c r="AE45" s="191"/>
      <c r="AF45" s="63">
        <f>SUM(AF42:AF44)</f>
        <v>112.5</v>
      </c>
      <c r="AG45" s="63"/>
      <c r="AH45" s="57">
        <f t="shared" si="11"/>
        <v>0</v>
      </c>
      <c r="AI45" s="58"/>
    </row>
    <row r="46" spans="1:35" s="5" customFormat="1" ht="19.5" thickBot="1">
      <c r="A46" s="256" t="s">
        <v>143</v>
      </c>
      <c r="B46" s="270" t="s">
        <v>45</v>
      </c>
      <c r="C46" s="271"/>
      <c r="D46" s="271">
        <v>3</v>
      </c>
      <c r="E46" s="272"/>
      <c r="F46" s="272"/>
      <c r="G46" s="569">
        <v>4</v>
      </c>
      <c r="H46" s="570">
        <f>G46*30</f>
        <v>120</v>
      </c>
      <c r="I46" s="571">
        <v>16</v>
      </c>
      <c r="J46" s="572" t="s">
        <v>205</v>
      </c>
      <c r="K46" s="331"/>
      <c r="L46" s="572" t="s">
        <v>206</v>
      </c>
      <c r="M46" s="573">
        <f aca="true" t="shared" si="13" ref="M46:M75">H46-I46</f>
        <v>104</v>
      </c>
      <c r="N46" s="186"/>
      <c r="O46" s="191"/>
      <c r="P46" s="186"/>
      <c r="Q46" s="191"/>
      <c r="R46" s="244">
        <v>12</v>
      </c>
      <c r="S46" s="245">
        <v>4</v>
      </c>
      <c r="T46" s="186"/>
      <c r="U46" s="191"/>
      <c r="V46" s="113"/>
      <c r="W46" s="114"/>
      <c r="X46" s="186"/>
      <c r="Y46" s="191"/>
      <c r="Z46" s="186"/>
      <c r="AA46" s="191"/>
      <c r="AB46" s="186"/>
      <c r="AC46" s="191"/>
      <c r="AD46" s="186"/>
      <c r="AE46" s="191"/>
      <c r="AF46" s="63"/>
      <c r="AG46" s="63"/>
      <c r="AH46" s="57">
        <f t="shared" si="11"/>
        <v>16</v>
      </c>
      <c r="AI46" s="58">
        <f aca="true" t="shared" si="14" ref="AI46:AI72">I46-AH46</f>
        <v>0</v>
      </c>
    </row>
    <row r="47" spans="1:35" s="5" customFormat="1" ht="18.75">
      <c r="A47" s="256" t="s">
        <v>144</v>
      </c>
      <c r="B47" s="270" t="s">
        <v>45</v>
      </c>
      <c r="C47" s="271">
        <v>4</v>
      </c>
      <c r="D47" s="272"/>
      <c r="E47" s="272"/>
      <c r="F47" s="272"/>
      <c r="G47" s="569">
        <v>4.5</v>
      </c>
      <c r="H47" s="570">
        <f>G47*30</f>
        <v>135</v>
      </c>
      <c r="I47" s="571">
        <v>16</v>
      </c>
      <c r="J47" s="572" t="s">
        <v>205</v>
      </c>
      <c r="K47" s="331"/>
      <c r="L47" s="572" t="s">
        <v>206</v>
      </c>
      <c r="M47" s="573">
        <f t="shared" si="13"/>
        <v>119</v>
      </c>
      <c r="N47" s="186"/>
      <c r="O47" s="191"/>
      <c r="P47" s="186"/>
      <c r="Q47" s="191"/>
      <c r="R47" s="186"/>
      <c r="S47" s="257"/>
      <c r="T47" s="244">
        <v>12</v>
      </c>
      <c r="U47" s="245">
        <v>4</v>
      </c>
      <c r="V47" s="113"/>
      <c r="W47" s="114"/>
      <c r="X47" s="186"/>
      <c r="Y47" s="191"/>
      <c r="Z47" s="186"/>
      <c r="AA47" s="191"/>
      <c r="AB47" s="186"/>
      <c r="AC47" s="191"/>
      <c r="AD47" s="186"/>
      <c r="AE47" s="191"/>
      <c r="AF47" s="63"/>
      <c r="AG47" s="63"/>
      <c r="AH47" s="57">
        <f t="shared" si="11"/>
        <v>16</v>
      </c>
      <c r="AI47" s="58">
        <f t="shared" si="14"/>
        <v>0</v>
      </c>
    </row>
    <row r="48" spans="1:35" s="5" customFormat="1" ht="18.75">
      <c r="A48" s="256" t="s">
        <v>145</v>
      </c>
      <c r="B48" s="270" t="s">
        <v>58</v>
      </c>
      <c r="C48" s="271"/>
      <c r="D48" s="272"/>
      <c r="E48" s="275"/>
      <c r="F48" s="275">
        <v>5</v>
      </c>
      <c r="G48" s="569">
        <v>1.5</v>
      </c>
      <c r="H48" s="570">
        <f>G48*30</f>
        <v>45</v>
      </c>
      <c r="I48" s="107">
        <f>SUM(J48:L48)</f>
        <v>4</v>
      </c>
      <c r="J48" s="331"/>
      <c r="K48" s="331"/>
      <c r="L48" s="332">
        <v>4</v>
      </c>
      <c r="M48" s="573">
        <f t="shared" si="13"/>
        <v>41</v>
      </c>
      <c r="N48" s="186"/>
      <c r="O48" s="191"/>
      <c r="P48" s="186"/>
      <c r="Q48" s="191"/>
      <c r="R48" s="186"/>
      <c r="S48" s="257"/>
      <c r="T48" s="186"/>
      <c r="U48" s="191"/>
      <c r="V48" s="202">
        <v>4</v>
      </c>
      <c r="W48" s="259"/>
      <c r="X48" s="202"/>
      <c r="Y48" s="259"/>
      <c r="Z48" s="186"/>
      <c r="AA48" s="191"/>
      <c r="AB48" s="186"/>
      <c r="AC48" s="191"/>
      <c r="AD48" s="186"/>
      <c r="AE48" s="191"/>
      <c r="AF48" s="63"/>
      <c r="AG48" s="63"/>
      <c r="AH48" s="57">
        <f t="shared" si="11"/>
        <v>4</v>
      </c>
      <c r="AI48" s="58">
        <f t="shared" si="14"/>
        <v>0</v>
      </c>
    </row>
    <row r="49" spans="1:35" s="5" customFormat="1" ht="18.75">
      <c r="A49" s="260" t="s">
        <v>146</v>
      </c>
      <c r="B49" s="177" t="s">
        <v>44</v>
      </c>
      <c r="C49" s="178">
        <v>5</v>
      </c>
      <c r="D49" s="179"/>
      <c r="E49" s="179"/>
      <c r="F49" s="179"/>
      <c r="G49" s="181">
        <v>5</v>
      </c>
      <c r="H49" s="200">
        <f>G49*30</f>
        <v>150</v>
      </c>
      <c r="I49" s="262">
        <v>8</v>
      </c>
      <c r="J49" s="263">
        <v>8</v>
      </c>
      <c r="K49" s="263"/>
      <c r="L49" s="264"/>
      <c r="M49" s="276">
        <f t="shared" si="13"/>
        <v>142</v>
      </c>
      <c r="N49" s="565"/>
      <c r="O49" s="191"/>
      <c r="P49" s="186"/>
      <c r="Q49" s="191"/>
      <c r="R49" s="186"/>
      <c r="S49" s="257"/>
      <c r="T49" s="186"/>
      <c r="U49" s="191"/>
      <c r="V49" s="113">
        <v>8</v>
      </c>
      <c r="W49" s="114"/>
      <c r="X49" s="202"/>
      <c r="Y49" s="259"/>
      <c r="Z49" s="186"/>
      <c r="AA49" s="191"/>
      <c r="AB49" s="186"/>
      <c r="AC49" s="191"/>
      <c r="AD49" s="186"/>
      <c r="AE49" s="191"/>
      <c r="AF49" s="63"/>
      <c r="AG49" s="63"/>
      <c r="AH49" s="57">
        <f t="shared" si="11"/>
        <v>8</v>
      </c>
      <c r="AI49" s="58">
        <f t="shared" si="14"/>
        <v>0</v>
      </c>
    </row>
    <row r="50" spans="1:35" s="5" customFormat="1" ht="18.75">
      <c r="A50" s="260" t="s">
        <v>147</v>
      </c>
      <c r="B50" s="177" t="s">
        <v>35</v>
      </c>
      <c r="C50" s="277"/>
      <c r="D50" s="199"/>
      <c r="E50" s="199"/>
      <c r="F50" s="199"/>
      <c r="G50" s="240">
        <f>SUM(G51:G52)</f>
        <v>5</v>
      </c>
      <c r="H50" s="240">
        <f aca="true" t="shared" si="15" ref="H50:M50">SUM(H51:H52)</f>
        <v>150</v>
      </c>
      <c r="I50" s="199">
        <f t="shared" si="15"/>
        <v>16</v>
      </c>
      <c r="J50" s="199">
        <f t="shared" si="15"/>
        <v>8</v>
      </c>
      <c r="K50" s="199">
        <f t="shared" si="15"/>
        <v>0</v>
      </c>
      <c r="L50" s="199">
        <f t="shared" si="15"/>
        <v>8</v>
      </c>
      <c r="M50" s="199">
        <f t="shared" si="15"/>
        <v>134</v>
      </c>
      <c r="N50" s="186"/>
      <c r="O50" s="191"/>
      <c r="P50" s="186"/>
      <c r="Q50" s="191"/>
      <c r="R50" s="186"/>
      <c r="S50" s="257"/>
      <c r="T50" s="113"/>
      <c r="U50" s="114"/>
      <c r="V50" s="186"/>
      <c r="W50" s="191"/>
      <c r="X50" s="186"/>
      <c r="Y50" s="191"/>
      <c r="Z50" s="186"/>
      <c r="AA50" s="191"/>
      <c r="AB50" s="186"/>
      <c r="AC50" s="191"/>
      <c r="AD50" s="186"/>
      <c r="AE50" s="191"/>
      <c r="AF50" s="63"/>
      <c r="AG50" s="63"/>
      <c r="AH50" s="57">
        <f t="shared" si="11"/>
        <v>0</v>
      </c>
      <c r="AI50" s="58"/>
    </row>
    <row r="51" spans="1:35" s="5" customFormat="1" ht="18.75">
      <c r="A51" s="256" t="s">
        <v>148</v>
      </c>
      <c r="B51" s="115" t="s">
        <v>35</v>
      </c>
      <c r="C51" s="278">
        <v>4</v>
      </c>
      <c r="D51" s="196"/>
      <c r="E51" s="196"/>
      <c r="F51" s="196"/>
      <c r="G51" s="122">
        <v>4</v>
      </c>
      <c r="H51" s="570">
        <f>G51*30</f>
        <v>120</v>
      </c>
      <c r="I51" s="107">
        <v>12</v>
      </c>
      <c r="J51" s="331">
        <v>8</v>
      </c>
      <c r="K51" s="331"/>
      <c r="L51" s="332">
        <v>4</v>
      </c>
      <c r="M51" s="573">
        <f>H51-I51</f>
        <v>108</v>
      </c>
      <c r="N51" s="186"/>
      <c r="O51" s="191"/>
      <c r="P51" s="186"/>
      <c r="Q51" s="191"/>
      <c r="R51" s="186"/>
      <c r="S51" s="257"/>
      <c r="T51" s="113">
        <v>12</v>
      </c>
      <c r="U51" s="114">
        <v>0</v>
      </c>
      <c r="V51" s="186"/>
      <c r="W51" s="191"/>
      <c r="X51" s="186"/>
      <c r="Y51" s="191"/>
      <c r="Z51" s="186"/>
      <c r="AA51" s="191"/>
      <c r="AB51" s="186"/>
      <c r="AC51" s="191"/>
      <c r="AD51" s="186"/>
      <c r="AE51" s="191"/>
      <c r="AF51" s="63"/>
      <c r="AG51" s="63"/>
      <c r="AH51" s="57">
        <f t="shared" si="11"/>
        <v>12</v>
      </c>
      <c r="AI51" s="58">
        <f t="shared" si="14"/>
        <v>0</v>
      </c>
    </row>
    <row r="52" spans="1:35" s="5" customFormat="1" ht="33.75" customHeight="1">
      <c r="A52" s="256" t="s">
        <v>149</v>
      </c>
      <c r="B52" s="115" t="s">
        <v>57</v>
      </c>
      <c r="C52" s="278"/>
      <c r="D52" s="196"/>
      <c r="E52" s="117"/>
      <c r="F52" s="117">
        <v>5</v>
      </c>
      <c r="G52" s="122">
        <v>1</v>
      </c>
      <c r="H52" s="194">
        <f>G52*30</f>
        <v>30</v>
      </c>
      <c r="I52" s="119">
        <f>SUM(J52:L52)</f>
        <v>4</v>
      </c>
      <c r="J52" s="105"/>
      <c r="K52" s="105"/>
      <c r="L52" s="108">
        <v>4</v>
      </c>
      <c r="M52" s="274">
        <f t="shared" si="13"/>
        <v>26</v>
      </c>
      <c r="N52" s="186"/>
      <c r="O52" s="191"/>
      <c r="P52" s="186"/>
      <c r="Q52" s="191"/>
      <c r="R52" s="186"/>
      <c r="S52" s="257"/>
      <c r="T52" s="186"/>
      <c r="U52" s="191"/>
      <c r="V52" s="202">
        <v>4</v>
      </c>
      <c r="W52" s="259"/>
      <c r="X52" s="186"/>
      <c r="Y52" s="191"/>
      <c r="Z52" s="186"/>
      <c r="AA52" s="191"/>
      <c r="AB52" s="186"/>
      <c r="AC52" s="191"/>
      <c r="AD52" s="186"/>
      <c r="AE52" s="191"/>
      <c r="AF52" s="63"/>
      <c r="AG52" s="63"/>
      <c r="AH52" s="57">
        <f t="shared" si="11"/>
        <v>4</v>
      </c>
      <c r="AI52" s="58">
        <f t="shared" si="14"/>
        <v>0</v>
      </c>
    </row>
    <row r="53" spans="1:35" s="5" customFormat="1" ht="31.5">
      <c r="A53" s="260" t="s">
        <v>150</v>
      </c>
      <c r="B53" s="177" t="s">
        <v>48</v>
      </c>
      <c r="C53" s="178">
        <v>6</v>
      </c>
      <c r="D53" s="179"/>
      <c r="E53" s="179"/>
      <c r="F53" s="179"/>
      <c r="G53" s="181">
        <v>3.5</v>
      </c>
      <c r="H53" s="200">
        <f>G53*30</f>
        <v>105</v>
      </c>
      <c r="I53" s="262">
        <v>8</v>
      </c>
      <c r="J53" s="275">
        <v>6</v>
      </c>
      <c r="K53" s="179"/>
      <c r="L53" s="275">
        <v>2</v>
      </c>
      <c r="M53" s="276">
        <f t="shared" si="13"/>
        <v>97</v>
      </c>
      <c r="N53" s="186"/>
      <c r="O53" s="191"/>
      <c r="P53" s="186"/>
      <c r="Q53" s="191"/>
      <c r="R53" s="186"/>
      <c r="S53" s="257"/>
      <c r="T53" s="186"/>
      <c r="U53" s="191"/>
      <c r="V53" s="186"/>
      <c r="W53" s="191"/>
      <c r="X53" s="113">
        <v>8</v>
      </c>
      <c r="Y53" s="114"/>
      <c r="Z53" s="186"/>
      <c r="AA53" s="191"/>
      <c r="AB53" s="186"/>
      <c r="AC53" s="191"/>
      <c r="AD53" s="186"/>
      <c r="AE53" s="191"/>
      <c r="AF53" s="63"/>
      <c r="AG53" s="63"/>
      <c r="AH53" s="57">
        <f t="shared" si="11"/>
        <v>8</v>
      </c>
      <c r="AI53" s="58">
        <f t="shared" si="14"/>
        <v>0</v>
      </c>
    </row>
    <row r="54" spans="1:35" s="5" customFormat="1" ht="18.75">
      <c r="A54" s="260" t="s">
        <v>151</v>
      </c>
      <c r="B54" s="265" t="s">
        <v>93</v>
      </c>
      <c r="C54" s="279"/>
      <c r="D54" s="280"/>
      <c r="E54" s="281"/>
      <c r="F54" s="281"/>
      <c r="G54" s="240">
        <f>SUM(G55:G56)</f>
        <v>4</v>
      </c>
      <c r="H54" s="240">
        <f aca="true" t="shared" si="16" ref="H54:M54">SUM(H55:H56)</f>
        <v>120</v>
      </c>
      <c r="I54" s="240">
        <f t="shared" si="16"/>
        <v>16</v>
      </c>
      <c r="J54" s="240">
        <f t="shared" si="16"/>
        <v>8</v>
      </c>
      <c r="K54" s="240">
        <f t="shared" si="16"/>
        <v>0</v>
      </c>
      <c r="L54" s="240">
        <f t="shared" si="16"/>
        <v>8</v>
      </c>
      <c r="M54" s="240">
        <f t="shared" si="16"/>
        <v>104</v>
      </c>
      <c r="N54" s="186"/>
      <c r="O54" s="191"/>
      <c r="P54" s="186"/>
      <c r="Q54" s="191"/>
      <c r="R54" s="186"/>
      <c r="S54" s="257"/>
      <c r="T54" s="186"/>
      <c r="U54" s="191"/>
      <c r="V54" s="186"/>
      <c r="W54" s="191"/>
      <c r="X54" s="113"/>
      <c r="Y54" s="114"/>
      <c r="Z54" s="186"/>
      <c r="AA54" s="191"/>
      <c r="AB54" s="113"/>
      <c r="AC54" s="114"/>
      <c r="AD54" s="186"/>
      <c r="AE54" s="191"/>
      <c r="AF54" s="63"/>
      <c r="AG54" s="63"/>
      <c r="AH54" s="57">
        <f t="shared" si="11"/>
        <v>0</v>
      </c>
      <c r="AI54" s="58"/>
    </row>
    <row r="55" spans="1:35" s="5" customFormat="1" ht="18.75">
      <c r="A55" s="246" t="s">
        <v>216</v>
      </c>
      <c r="B55" s="247" t="s">
        <v>93</v>
      </c>
      <c r="C55" s="248">
        <v>7</v>
      </c>
      <c r="D55" s="248"/>
      <c r="E55" s="248"/>
      <c r="F55" s="248"/>
      <c r="G55" s="282">
        <v>3</v>
      </c>
      <c r="H55" s="194">
        <f>G55*30</f>
        <v>90</v>
      </c>
      <c r="I55" s="119">
        <v>12</v>
      </c>
      <c r="J55" s="105">
        <v>8</v>
      </c>
      <c r="K55" s="105"/>
      <c r="L55" s="108">
        <v>4</v>
      </c>
      <c r="M55" s="251">
        <f>H55-I55</f>
        <v>78</v>
      </c>
      <c r="N55" s="186"/>
      <c r="O55" s="191"/>
      <c r="P55" s="186"/>
      <c r="Q55" s="191"/>
      <c r="R55" s="186"/>
      <c r="S55" s="257"/>
      <c r="T55" s="186"/>
      <c r="U55" s="191"/>
      <c r="V55" s="186"/>
      <c r="W55" s="191"/>
      <c r="X55" s="113"/>
      <c r="Y55" s="114"/>
      <c r="Z55" s="204">
        <v>12</v>
      </c>
      <c r="AA55" s="258"/>
      <c r="AB55" s="113"/>
      <c r="AC55" s="114"/>
      <c r="AD55" s="186"/>
      <c r="AE55" s="191"/>
      <c r="AF55" s="63"/>
      <c r="AG55" s="63"/>
      <c r="AH55" s="57">
        <f t="shared" si="11"/>
        <v>12</v>
      </c>
      <c r="AI55" s="58">
        <f t="shared" si="14"/>
        <v>0</v>
      </c>
    </row>
    <row r="56" spans="1:35" s="5" customFormat="1" ht="27" customHeight="1">
      <c r="A56" s="256" t="s">
        <v>217</v>
      </c>
      <c r="B56" s="247" t="s">
        <v>218</v>
      </c>
      <c r="C56" s="248"/>
      <c r="D56" s="248"/>
      <c r="E56" s="248"/>
      <c r="F56" s="248">
        <v>8</v>
      </c>
      <c r="G56" s="282">
        <v>1</v>
      </c>
      <c r="H56" s="194">
        <f>G56*30</f>
        <v>30</v>
      </c>
      <c r="I56" s="119">
        <f>SUM(J56:L56)</f>
        <v>4</v>
      </c>
      <c r="J56" s="105"/>
      <c r="K56" s="105"/>
      <c r="L56" s="108">
        <v>4</v>
      </c>
      <c r="M56" s="251">
        <f>H56-I56</f>
        <v>26</v>
      </c>
      <c r="N56" s="186"/>
      <c r="O56" s="191"/>
      <c r="P56" s="186"/>
      <c r="Q56" s="191"/>
      <c r="R56" s="186"/>
      <c r="S56" s="257"/>
      <c r="T56" s="186"/>
      <c r="U56" s="191"/>
      <c r="V56" s="186"/>
      <c r="W56" s="191"/>
      <c r="X56" s="113"/>
      <c r="Y56" s="114"/>
      <c r="Z56" s="186"/>
      <c r="AA56" s="191"/>
      <c r="AB56" s="113">
        <v>4</v>
      </c>
      <c r="AC56" s="114"/>
      <c r="AD56" s="186"/>
      <c r="AE56" s="191"/>
      <c r="AF56" s="63"/>
      <c r="AG56" s="63"/>
      <c r="AH56" s="57">
        <f t="shared" si="11"/>
        <v>4</v>
      </c>
      <c r="AI56" s="58">
        <f t="shared" si="14"/>
        <v>0</v>
      </c>
    </row>
    <row r="57" spans="1:35" s="5" customFormat="1" ht="31.5">
      <c r="A57" s="260" t="s">
        <v>152</v>
      </c>
      <c r="B57" s="261" t="s">
        <v>94</v>
      </c>
      <c r="C57" s="279">
        <v>8</v>
      </c>
      <c r="D57" s="280"/>
      <c r="E57" s="281"/>
      <c r="F57" s="281"/>
      <c r="G57" s="269">
        <v>6</v>
      </c>
      <c r="H57" s="200">
        <f aca="true" t="shared" si="17" ref="H57:H75">G57*30</f>
        <v>180</v>
      </c>
      <c r="I57" s="262">
        <v>12</v>
      </c>
      <c r="J57" s="263">
        <v>6</v>
      </c>
      <c r="K57" s="263">
        <v>4</v>
      </c>
      <c r="L57" s="264">
        <v>2</v>
      </c>
      <c r="M57" s="276">
        <f t="shared" si="13"/>
        <v>168</v>
      </c>
      <c r="N57" s="565"/>
      <c r="O57" s="566"/>
      <c r="P57" s="565"/>
      <c r="Q57" s="566"/>
      <c r="R57" s="565"/>
      <c r="S57" s="567"/>
      <c r="T57" s="565"/>
      <c r="U57" s="566"/>
      <c r="V57" s="565"/>
      <c r="W57" s="566"/>
      <c r="X57" s="574"/>
      <c r="Y57" s="575"/>
      <c r="Z57" s="561"/>
      <c r="AA57" s="576"/>
      <c r="AB57" s="574">
        <v>12</v>
      </c>
      <c r="AC57" s="575"/>
      <c r="AD57" s="186"/>
      <c r="AE57" s="283"/>
      <c r="AF57" s="63"/>
      <c r="AG57" s="63"/>
      <c r="AH57" s="57">
        <f t="shared" si="11"/>
        <v>12</v>
      </c>
      <c r="AI57" s="58">
        <f t="shared" si="14"/>
        <v>0</v>
      </c>
    </row>
    <row r="58" spans="1:35" s="5" customFormat="1" ht="18.75">
      <c r="A58" s="260" t="s">
        <v>156</v>
      </c>
      <c r="B58" s="177" t="s">
        <v>41</v>
      </c>
      <c r="C58" s="178"/>
      <c r="D58" s="179">
        <v>6</v>
      </c>
      <c r="E58" s="179"/>
      <c r="F58" s="179"/>
      <c r="G58" s="181">
        <v>3.5</v>
      </c>
      <c r="H58" s="200">
        <f t="shared" si="17"/>
        <v>105</v>
      </c>
      <c r="I58" s="262">
        <v>10</v>
      </c>
      <c r="J58" s="572" t="s">
        <v>241</v>
      </c>
      <c r="K58" s="263"/>
      <c r="L58" s="572" t="s">
        <v>242</v>
      </c>
      <c r="M58" s="276">
        <f t="shared" si="13"/>
        <v>95</v>
      </c>
      <c r="N58" s="186"/>
      <c r="O58" s="191"/>
      <c r="P58" s="186"/>
      <c r="Q58" s="191"/>
      <c r="R58" s="186"/>
      <c r="S58" s="257"/>
      <c r="T58" s="186"/>
      <c r="U58" s="191"/>
      <c r="V58" s="186"/>
      <c r="W58" s="191"/>
      <c r="X58" s="113">
        <v>8</v>
      </c>
      <c r="Y58" s="114">
        <v>2</v>
      </c>
      <c r="Z58" s="186"/>
      <c r="AA58" s="191"/>
      <c r="AB58" s="186"/>
      <c r="AC58" s="191"/>
      <c r="AD58" s="186"/>
      <c r="AE58" s="191"/>
      <c r="AF58" s="63"/>
      <c r="AG58" s="63"/>
      <c r="AH58" s="57">
        <f t="shared" si="11"/>
        <v>10</v>
      </c>
      <c r="AI58" s="58">
        <f t="shared" si="14"/>
        <v>0</v>
      </c>
    </row>
    <row r="59" spans="1:35" s="5" customFormat="1" ht="18.75">
      <c r="A59" s="260" t="s">
        <v>157</v>
      </c>
      <c r="B59" s="177" t="s">
        <v>36</v>
      </c>
      <c r="C59" s="285">
        <v>6</v>
      </c>
      <c r="D59" s="179"/>
      <c r="E59" s="179"/>
      <c r="F59" s="179"/>
      <c r="G59" s="181">
        <v>3.5</v>
      </c>
      <c r="H59" s="200">
        <f t="shared" si="17"/>
        <v>105</v>
      </c>
      <c r="I59" s="262">
        <v>10</v>
      </c>
      <c r="J59" s="572" t="s">
        <v>241</v>
      </c>
      <c r="K59" s="263"/>
      <c r="L59" s="572" t="s">
        <v>242</v>
      </c>
      <c r="M59" s="276">
        <f t="shared" si="13"/>
        <v>95</v>
      </c>
      <c r="N59" s="186"/>
      <c r="O59" s="191"/>
      <c r="P59" s="186"/>
      <c r="Q59" s="191"/>
      <c r="R59" s="186"/>
      <c r="S59" s="257"/>
      <c r="T59" s="186"/>
      <c r="U59" s="191"/>
      <c r="V59" s="186"/>
      <c r="W59" s="191"/>
      <c r="X59" s="113">
        <v>8</v>
      </c>
      <c r="Y59" s="114">
        <v>2</v>
      </c>
      <c r="Z59" s="186"/>
      <c r="AA59" s="191"/>
      <c r="AB59" s="186"/>
      <c r="AC59" s="191"/>
      <c r="AD59" s="186"/>
      <c r="AE59" s="191"/>
      <c r="AF59" s="63"/>
      <c r="AG59" s="63"/>
      <c r="AH59" s="57">
        <f t="shared" si="11"/>
        <v>10</v>
      </c>
      <c r="AI59" s="58">
        <f t="shared" si="14"/>
        <v>0</v>
      </c>
    </row>
    <row r="60" spans="1:35" s="5" customFormat="1" ht="18.75">
      <c r="A60" s="260" t="s">
        <v>158</v>
      </c>
      <c r="B60" s="286" t="s">
        <v>69</v>
      </c>
      <c r="C60" s="285">
        <v>5</v>
      </c>
      <c r="D60" s="178"/>
      <c r="E60" s="179"/>
      <c r="F60" s="179"/>
      <c r="G60" s="181">
        <v>3</v>
      </c>
      <c r="H60" s="200">
        <f t="shared" si="17"/>
        <v>90</v>
      </c>
      <c r="I60" s="262">
        <f>SUM(J60:L60)</f>
        <v>4</v>
      </c>
      <c r="J60" s="263">
        <v>4</v>
      </c>
      <c r="K60" s="263"/>
      <c r="L60" s="264"/>
      <c r="M60" s="276">
        <f t="shared" si="13"/>
        <v>86</v>
      </c>
      <c r="N60" s="186"/>
      <c r="O60" s="191"/>
      <c r="P60" s="186"/>
      <c r="Q60" s="191"/>
      <c r="R60" s="186"/>
      <c r="S60" s="257"/>
      <c r="T60" s="202"/>
      <c r="U60" s="259"/>
      <c r="V60" s="113">
        <v>4</v>
      </c>
      <c r="W60" s="114">
        <v>0</v>
      </c>
      <c r="X60" s="186"/>
      <c r="Y60" s="191"/>
      <c r="Z60" s="186"/>
      <c r="AA60" s="191"/>
      <c r="AB60" s="186"/>
      <c r="AC60" s="191"/>
      <c r="AD60" s="186"/>
      <c r="AE60" s="191"/>
      <c r="AF60" s="63"/>
      <c r="AG60" s="63"/>
      <c r="AH60" s="57">
        <f t="shared" si="11"/>
        <v>4</v>
      </c>
      <c r="AI60" s="58">
        <f t="shared" si="14"/>
        <v>0</v>
      </c>
    </row>
    <row r="61" spans="1:35" s="5" customFormat="1" ht="18.75">
      <c r="A61" s="260" t="s">
        <v>159</v>
      </c>
      <c r="B61" s="261" t="s">
        <v>95</v>
      </c>
      <c r="C61" s="287">
        <v>7</v>
      </c>
      <c r="D61" s="288"/>
      <c r="E61" s="289"/>
      <c r="F61" s="289"/>
      <c r="G61" s="290">
        <v>5.5</v>
      </c>
      <c r="H61" s="200">
        <f t="shared" si="17"/>
        <v>165</v>
      </c>
      <c r="I61" s="262">
        <v>12</v>
      </c>
      <c r="J61" s="263">
        <v>8</v>
      </c>
      <c r="K61" s="263"/>
      <c r="L61" s="264">
        <v>4</v>
      </c>
      <c r="M61" s="276">
        <f t="shared" si="13"/>
        <v>153</v>
      </c>
      <c r="N61" s="565"/>
      <c r="O61" s="566"/>
      <c r="P61" s="565"/>
      <c r="Q61" s="566"/>
      <c r="R61" s="565"/>
      <c r="S61" s="567"/>
      <c r="T61" s="565"/>
      <c r="U61" s="566"/>
      <c r="V61" s="565"/>
      <c r="W61" s="566"/>
      <c r="X61" s="565"/>
      <c r="Y61" s="566"/>
      <c r="Z61" s="574">
        <v>12</v>
      </c>
      <c r="AA61" s="575"/>
      <c r="AB61" s="113"/>
      <c r="AC61" s="114"/>
      <c r="AD61" s="186"/>
      <c r="AE61" s="191"/>
      <c r="AF61" s="63"/>
      <c r="AG61" s="63"/>
      <c r="AH61" s="57">
        <f t="shared" si="11"/>
        <v>12</v>
      </c>
      <c r="AI61" s="58">
        <f t="shared" si="14"/>
        <v>0</v>
      </c>
    </row>
    <row r="62" spans="1:35" s="49" customFormat="1" ht="18.75">
      <c r="A62" s="260" t="s">
        <v>160</v>
      </c>
      <c r="B62" s="261" t="s">
        <v>96</v>
      </c>
      <c r="C62" s="287">
        <v>8</v>
      </c>
      <c r="D62" s="288"/>
      <c r="E62" s="303"/>
      <c r="F62" s="303"/>
      <c r="G62" s="290">
        <v>6</v>
      </c>
      <c r="H62" s="200">
        <f t="shared" si="17"/>
        <v>180</v>
      </c>
      <c r="I62" s="262">
        <v>12</v>
      </c>
      <c r="J62" s="263">
        <v>8</v>
      </c>
      <c r="K62" s="263"/>
      <c r="L62" s="264">
        <v>4</v>
      </c>
      <c r="M62" s="276">
        <f t="shared" si="13"/>
        <v>168</v>
      </c>
      <c r="N62" s="565"/>
      <c r="O62" s="566"/>
      <c r="P62" s="565"/>
      <c r="Q62" s="566"/>
      <c r="R62" s="565"/>
      <c r="S62" s="567"/>
      <c r="T62" s="565"/>
      <c r="U62" s="566"/>
      <c r="V62" s="565"/>
      <c r="W62" s="566"/>
      <c r="X62" s="565"/>
      <c r="Y62" s="566"/>
      <c r="Z62" s="574"/>
      <c r="AA62" s="575"/>
      <c r="AB62" s="574">
        <v>12</v>
      </c>
      <c r="AC62" s="575"/>
      <c r="AD62" s="565"/>
      <c r="AE62" s="566"/>
      <c r="AF62" s="69"/>
      <c r="AG62" s="69"/>
      <c r="AH62" s="57">
        <f t="shared" si="11"/>
        <v>12</v>
      </c>
      <c r="AI62" s="58">
        <f t="shared" si="14"/>
        <v>0</v>
      </c>
    </row>
    <row r="63" spans="1:35" s="5" customFormat="1" ht="18.75">
      <c r="A63" s="260" t="s">
        <v>161</v>
      </c>
      <c r="B63" s="261" t="s">
        <v>97</v>
      </c>
      <c r="C63" s="287">
        <v>7</v>
      </c>
      <c r="D63" s="288"/>
      <c r="E63" s="303"/>
      <c r="F63" s="303"/>
      <c r="G63" s="290">
        <v>7</v>
      </c>
      <c r="H63" s="200">
        <f t="shared" si="17"/>
        <v>210</v>
      </c>
      <c r="I63" s="262">
        <v>12</v>
      </c>
      <c r="J63" s="263">
        <v>8</v>
      </c>
      <c r="K63" s="263"/>
      <c r="L63" s="264">
        <v>4</v>
      </c>
      <c r="M63" s="276">
        <f t="shared" si="13"/>
        <v>198</v>
      </c>
      <c r="N63" s="565"/>
      <c r="O63" s="566"/>
      <c r="P63" s="565"/>
      <c r="Q63" s="566"/>
      <c r="R63" s="565"/>
      <c r="S63" s="567"/>
      <c r="T63" s="565"/>
      <c r="U63" s="566"/>
      <c r="V63" s="565"/>
      <c r="W63" s="566"/>
      <c r="X63" s="565"/>
      <c r="Y63" s="566"/>
      <c r="Z63" s="574">
        <v>12</v>
      </c>
      <c r="AA63" s="575">
        <v>0</v>
      </c>
      <c r="AB63" s="186"/>
      <c r="AC63" s="191"/>
      <c r="AD63" s="186"/>
      <c r="AE63" s="191"/>
      <c r="AF63" s="63"/>
      <c r="AG63" s="63"/>
      <c r="AH63" s="57">
        <f t="shared" si="11"/>
        <v>12</v>
      </c>
      <c r="AI63" s="58">
        <f t="shared" si="14"/>
        <v>0</v>
      </c>
    </row>
    <row r="64" spans="1:35" s="49" customFormat="1" ht="31.5">
      <c r="A64" s="260" t="s">
        <v>162</v>
      </c>
      <c r="B64" s="577" t="s">
        <v>153</v>
      </c>
      <c r="C64" s="179"/>
      <c r="D64" s="179"/>
      <c r="E64" s="179"/>
      <c r="F64" s="179"/>
      <c r="G64" s="240">
        <f aca="true" t="shared" si="18" ref="G64:M64">SUM(G65:G66)</f>
        <v>3.5</v>
      </c>
      <c r="H64" s="240">
        <f t="shared" si="18"/>
        <v>105</v>
      </c>
      <c r="I64" s="199">
        <f t="shared" si="18"/>
        <v>8</v>
      </c>
      <c r="J64" s="199">
        <f t="shared" si="18"/>
        <v>8</v>
      </c>
      <c r="K64" s="199">
        <f t="shared" si="18"/>
        <v>0</v>
      </c>
      <c r="L64" s="199">
        <f t="shared" si="18"/>
        <v>0</v>
      </c>
      <c r="M64" s="199">
        <f t="shared" si="18"/>
        <v>97</v>
      </c>
      <c r="N64" s="578"/>
      <c r="O64" s="566"/>
      <c r="P64" s="565"/>
      <c r="Q64" s="566"/>
      <c r="R64" s="565"/>
      <c r="S64" s="567"/>
      <c r="T64" s="565"/>
      <c r="U64" s="566"/>
      <c r="V64" s="565"/>
      <c r="W64" s="566"/>
      <c r="X64" s="565"/>
      <c r="Y64" s="566"/>
      <c r="Z64" s="574"/>
      <c r="AA64" s="575"/>
      <c r="AB64" s="579"/>
      <c r="AC64" s="580"/>
      <c r="AD64" s="579"/>
      <c r="AE64" s="374"/>
      <c r="AF64" s="69"/>
      <c r="AG64" s="69"/>
      <c r="AH64" s="57">
        <f t="shared" si="11"/>
        <v>0</v>
      </c>
      <c r="AI64" s="58"/>
    </row>
    <row r="65" spans="1:35" s="49" customFormat="1" ht="18.75">
      <c r="A65" s="256" t="s">
        <v>163</v>
      </c>
      <c r="B65" s="581" t="s">
        <v>155</v>
      </c>
      <c r="C65" s="582"/>
      <c r="D65" s="582">
        <v>4</v>
      </c>
      <c r="E65" s="345"/>
      <c r="F65" s="345"/>
      <c r="G65" s="583">
        <v>1.5</v>
      </c>
      <c r="H65" s="570">
        <f t="shared" si="17"/>
        <v>45</v>
      </c>
      <c r="I65" s="344">
        <v>4</v>
      </c>
      <c r="J65" s="345">
        <v>4</v>
      </c>
      <c r="K65" s="345"/>
      <c r="L65" s="346">
        <v>0</v>
      </c>
      <c r="M65" s="345">
        <f>H65-I65</f>
        <v>41</v>
      </c>
      <c r="N65" s="578"/>
      <c r="O65" s="566"/>
      <c r="P65" s="584"/>
      <c r="Q65" s="585">
        <v>0</v>
      </c>
      <c r="R65" s="565"/>
      <c r="S65" s="567"/>
      <c r="T65" s="584">
        <v>4</v>
      </c>
      <c r="U65" s="566"/>
      <c r="V65" s="565"/>
      <c r="W65" s="566"/>
      <c r="X65" s="565"/>
      <c r="Y65" s="566"/>
      <c r="Z65" s="574"/>
      <c r="AA65" s="575"/>
      <c r="AB65" s="579"/>
      <c r="AC65" s="580"/>
      <c r="AD65" s="579"/>
      <c r="AE65" s="374"/>
      <c r="AF65" s="69"/>
      <c r="AG65" s="69"/>
      <c r="AH65" s="57">
        <f t="shared" si="11"/>
        <v>4</v>
      </c>
      <c r="AI65" s="58">
        <f t="shared" si="14"/>
        <v>0</v>
      </c>
    </row>
    <row r="66" spans="1:35" s="49" customFormat="1" ht="18.75">
      <c r="A66" s="256" t="s">
        <v>164</v>
      </c>
      <c r="B66" s="581" t="s">
        <v>154</v>
      </c>
      <c r="C66" s="345">
        <v>8</v>
      </c>
      <c r="D66" s="345"/>
      <c r="E66" s="345"/>
      <c r="F66" s="345"/>
      <c r="G66" s="583">
        <v>2</v>
      </c>
      <c r="H66" s="570">
        <f t="shared" si="17"/>
        <v>60</v>
      </c>
      <c r="I66" s="344">
        <f>SUM(J66:L66)</f>
        <v>4</v>
      </c>
      <c r="J66" s="345">
        <v>4</v>
      </c>
      <c r="K66" s="345"/>
      <c r="L66" s="346">
        <v>0</v>
      </c>
      <c r="M66" s="345">
        <f>H66-I66</f>
        <v>56</v>
      </c>
      <c r="N66" s="578"/>
      <c r="O66" s="566"/>
      <c r="P66" s="565"/>
      <c r="Q66" s="566"/>
      <c r="R66" s="565"/>
      <c r="S66" s="567"/>
      <c r="T66" s="565"/>
      <c r="U66" s="566"/>
      <c r="V66" s="565"/>
      <c r="W66" s="566"/>
      <c r="X66" s="565"/>
      <c r="Y66" s="566"/>
      <c r="Z66" s="574"/>
      <c r="AA66" s="575"/>
      <c r="AB66" s="579">
        <v>4</v>
      </c>
      <c r="AC66" s="580">
        <v>0</v>
      </c>
      <c r="AD66" s="579"/>
      <c r="AE66" s="374"/>
      <c r="AF66" s="69"/>
      <c r="AG66" s="69"/>
      <c r="AH66" s="57">
        <f t="shared" si="11"/>
        <v>4</v>
      </c>
      <c r="AI66" s="58">
        <f t="shared" si="14"/>
        <v>0</v>
      </c>
    </row>
    <row r="67" spans="1:35" s="5" customFormat="1" ht="18.75">
      <c r="A67" s="260" t="s">
        <v>165</v>
      </c>
      <c r="B67" s="286" t="s">
        <v>59</v>
      </c>
      <c r="C67" s="285"/>
      <c r="D67" s="178">
        <v>3</v>
      </c>
      <c r="E67" s="179"/>
      <c r="F67" s="179"/>
      <c r="G67" s="181">
        <v>3</v>
      </c>
      <c r="H67" s="200">
        <f t="shared" si="17"/>
        <v>90</v>
      </c>
      <c r="I67" s="262">
        <f>SUM(J67:L67)</f>
        <v>4</v>
      </c>
      <c r="J67" s="263">
        <v>4</v>
      </c>
      <c r="K67" s="263"/>
      <c r="L67" s="264">
        <v>0</v>
      </c>
      <c r="M67" s="276">
        <f t="shared" si="13"/>
        <v>86</v>
      </c>
      <c r="N67" s="186"/>
      <c r="O67" s="191"/>
      <c r="P67" s="186"/>
      <c r="Q67" s="191"/>
      <c r="R67" s="113">
        <v>4</v>
      </c>
      <c r="S67" s="251">
        <v>0</v>
      </c>
      <c r="T67" s="186"/>
      <c r="U67" s="191"/>
      <c r="V67" s="186"/>
      <c r="W67" s="191"/>
      <c r="X67" s="186"/>
      <c r="Y67" s="191"/>
      <c r="Z67" s="186"/>
      <c r="AA67" s="191"/>
      <c r="AB67" s="186"/>
      <c r="AC67" s="191"/>
      <c r="AD67" s="186"/>
      <c r="AE67" s="191"/>
      <c r="AF67" s="63"/>
      <c r="AG67" s="63"/>
      <c r="AH67" s="57">
        <f t="shared" si="11"/>
        <v>4</v>
      </c>
      <c r="AI67" s="58">
        <f t="shared" si="14"/>
        <v>0</v>
      </c>
    </row>
    <row r="68" spans="1:35" s="5" customFormat="1" ht="18.75">
      <c r="A68" s="260" t="s">
        <v>166</v>
      </c>
      <c r="B68" s="286" t="s">
        <v>63</v>
      </c>
      <c r="C68" s="285"/>
      <c r="D68" s="178">
        <v>6</v>
      </c>
      <c r="E68" s="179"/>
      <c r="F68" s="179"/>
      <c r="G68" s="181">
        <v>3</v>
      </c>
      <c r="H68" s="200">
        <f t="shared" si="17"/>
        <v>90</v>
      </c>
      <c r="I68" s="262">
        <f>SUM(J68:L68)</f>
        <v>4</v>
      </c>
      <c r="J68" s="263">
        <v>4</v>
      </c>
      <c r="K68" s="263"/>
      <c r="L68" s="264">
        <v>0</v>
      </c>
      <c r="M68" s="276">
        <f t="shared" si="13"/>
        <v>86</v>
      </c>
      <c r="N68" s="186"/>
      <c r="O68" s="191"/>
      <c r="P68" s="186"/>
      <c r="Q68" s="191"/>
      <c r="R68" s="186"/>
      <c r="S68" s="257"/>
      <c r="T68" s="186"/>
      <c r="U68" s="191"/>
      <c r="V68" s="320"/>
      <c r="W68" s="114">
        <v>0</v>
      </c>
      <c r="X68" s="204">
        <v>4</v>
      </c>
      <c r="Y68" s="113"/>
      <c r="Z68" s="186"/>
      <c r="AA68" s="191"/>
      <c r="AB68" s="186"/>
      <c r="AC68" s="191"/>
      <c r="AD68" s="186"/>
      <c r="AE68" s="191"/>
      <c r="AF68" s="63"/>
      <c r="AG68" s="63"/>
      <c r="AH68" s="57">
        <f t="shared" si="11"/>
        <v>4</v>
      </c>
      <c r="AI68" s="58">
        <f t="shared" si="14"/>
        <v>0</v>
      </c>
    </row>
    <row r="69" spans="1:35" s="5" customFormat="1" ht="18.75">
      <c r="A69" s="260" t="s">
        <v>167</v>
      </c>
      <c r="B69" s="286" t="s">
        <v>40</v>
      </c>
      <c r="C69" s="285">
        <v>4</v>
      </c>
      <c r="D69" s="178"/>
      <c r="E69" s="179"/>
      <c r="F69" s="179"/>
      <c r="G69" s="181">
        <v>5</v>
      </c>
      <c r="H69" s="200">
        <f t="shared" si="17"/>
        <v>150</v>
      </c>
      <c r="I69" s="262">
        <v>12</v>
      </c>
      <c r="J69" s="572" t="s">
        <v>241</v>
      </c>
      <c r="K69" s="263"/>
      <c r="L69" s="572" t="s">
        <v>243</v>
      </c>
      <c r="M69" s="276">
        <f t="shared" si="13"/>
        <v>138</v>
      </c>
      <c r="N69" s="565"/>
      <c r="O69" s="566"/>
      <c r="P69" s="565"/>
      <c r="Q69" s="566"/>
      <c r="R69" s="565"/>
      <c r="S69" s="567"/>
      <c r="T69" s="574">
        <v>12</v>
      </c>
      <c r="U69" s="575"/>
      <c r="V69" s="186"/>
      <c r="W69" s="191"/>
      <c r="X69" s="186"/>
      <c r="Y69" s="191"/>
      <c r="Z69" s="186"/>
      <c r="AA69" s="191"/>
      <c r="AB69" s="186"/>
      <c r="AC69" s="191"/>
      <c r="AD69" s="186"/>
      <c r="AE69" s="191"/>
      <c r="AF69" s="63"/>
      <c r="AG69" s="63"/>
      <c r="AH69" s="57">
        <f t="shared" si="11"/>
        <v>12</v>
      </c>
      <c r="AI69" s="58">
        <f t="shared" si="14"/>
        <v>0</v>
      </c>
    </row>
    <row r="70" spans="1:35" s="5" customFormat="1" ht="18.75">
      <c r="A70" s="260" t="s">
        <v>168</v>
      </c>
      <c r="B70" s="261" t="s">
        <v>98</v>
      </c>
      <c r="C70" s="287">
        <v>8</v>
      </c>
      <c r="D70" s="287"/>
      <c r="E70" s="287"/>
      <c r="F70" s="287"/>
      <c r="G70" s="325">
        <v>6</v>
      </c>
      <c r="H70" s="200">
        <f t="shared" si="17"/>
        <v>180</v>
      </c>
      <c r="I70" s="262">
        <v>12</v>
      </c>
      <c r="J70" s="263">
        <v>8</v>
      </c>
      <c r="K70" s="263"/>
      <c r="L70" s="264">
        <v>4</v>
      </c>
      <c r="M70" s="276">
        <f t="shared" si="13"/>
        <v>168</v>
      </c>
      <c r="N70" s="565"/>
      <c r="O70" s="566"/>
      <c r="P70" s="565"/>
      <c r="Q70" s="566"/>
      <c r="R70" s="565"/>
      <c r="S70" s="567"/>
      <c r="T70" s="565"/>
      <c r="U70" s="566"/>
      <c r="V70" s="565"/>
      <c r="W70" s="566"/>
      <c r="X70" s="561"/>
      <c r="Y70" s="576"/>
      <c r="Z70" s="574"/>
      <c r="AA70" s="575"/>
      <c r="AB70" s="574">
        <v>12</v>
      </c>
      <c r="AC70" s="575">
        <v>0</v>
      </c>
      <c r="AD70" s="186"/>
      <c r="AE70" s="283"/>
      <c r="AF70" s="63"/>
      <c r="AG70" s="63"/>
      <c r="AH70" s="57">
        <f t="shared" si="11"/>
        <v>12</v>
      </c>
      <c r="AI70" s="58">
        <f t="shared" si="14"/>
        <v>0</v>
      </c>
    </row>
    <row r="71" spans="1:35" s="5" customFormat="1" ht="18.75">
      <c r="A71" s="260" t="s">
        <v>169</v>
      </c>
      <c r="B71" s="265" t="s">
        <v>99</v>
      </c>
      <c r="C71" s="586">
        <v>4</v>
      </c>
      <c r="D71" s="586"/>
      <c r="E71" s="324"/>
      <c r="F71" s="324"/>
      <c r="G71" s="325">
        <v>5</v>
      </c>
      <c r="H71" s="200">
        <f t="shared" si="17"/>
        <v>150</v>
      </c>
      <c r="I71" s="262">
        <v>8</v>
      </c>
      <c r="J71" s="263">
        <v>8</v>
      </c>
      <c r="K71" s="263"/>
      <c r="L71" s="264"/>
      <c r="M71" s="276">
        <f t="shared" si="13"/>
        <v>142</v>
      </c>
      <c r="N71" s="186"/>
      <c r="O71" s="191"/>
      <c r="P71" s="186"/>
      <c r="Q71" s="191"/>
      <c r="R71" s="186"/>
      <c r="S71" s="257"/>
      <c r="T71" s="113">
        <v>8</v>
      </c>
      <c r="U71" s="114">
        <v>0</v>
      </c>
      <c r="V71" s="186"/>
      <c r="W71" s="191"/>
      <c r="X71" s="202"/>
      <c r="Y71" s="259"/>
      <c r="Z71" s="202"/>
      <c r="AA71" s="259"/>
      <c r="AB71" s="186"/>
      <c r="AC71" s="191"/>
      <c r="AD71" s="186"/>
      <c r="AE71" s="283"/>
      <c r="AF71" s="63"/>
      <c r="AG71" s="63"/>
      <c r="AH71" s="57">
        <f t="shared" si="11"/>
        <v>8</v>
      </c>
      <c r="AI71" s="58">
        <f t="shared" si="14"/>
        <v>0</v>
      </c>
    </row>
    <row r="72" spans="1:35" s="5" customFormat="1" ht="18.75">
      <c r="A72" s="260" t="s">
        <v>170</v>
      </c>
      <c r="B72" s="261" t="s">
        <v>100</v>
      </c>
      <c r="C72" s="287">
        <v>5</v>
      </c>
      <c r="D72" s="287"/>
      <c r="E72" s="287"/>
      <c r="F72" s="287"/>
      <c r="G72" s="325">
        <v>7</v>
      </c>
      <c r="H72" s="200">
        <f t="shared" si="17"/>
        <v>210</v>
      </c>
      <c r="I72" s="262">
        <v>12</v>
      </c>
      <c r="J72" s="572" t="s">
        <v>207</v>
      </c>
      <c r="K72" s="263"/>
      <c r="L72" s="572" t="s">
        <v>208</v>
      </c>
      <c r="M72" s="276">
        <f t="shared" si="13"/>
        <v>198</v>
      </c>
      <c r="N72" s="186"/>
      <c r="O72" s="191"/>
      <c r="P72" s="186"/>
      <c r="Q72" s="191"/>
      <c r="R72" s="113"/>
      <c r="S72" s="251"/>
      <c r="T72" s="186"/>
      <c r="U72" s="191"/>
      <c r="V72" s="113">
        <v>8</v>
      </c>
      <c r="W72" s="114">
        <v>4</v>
      </c>
      <c r="X72" s="202"/>
      <c r="Y72" s="259"/>
      <c r="Z72" s="202"/>
      <c r="AA72" s="259"/>
      <c r="AB72" s="186"/>
      <c r="AC72" s="191"/>
      <c r="AD72" s="186"/>
      <c r="AE72" s="283"/>
      <c r="AF72" s="63"/>
      <c r="AG72" s="63"/>
      <c r="AH72" s="57">
        <f t="shared" si="11"/>
        <v>12</v>
      </c>
      <c r="AI72" s="58">
        <f t="shared" si="14"/>
        <v>0</v>
      </c>
    </row>
    <row r="73" spans="1:35" s="5" customFormat="1" ht="18.75">
      <c r="A73" s="326" t="s">
        <v>171</v>
      </c>
      <c r="B73" s="261" t="s">
        <v>101</v>
      </c>
      <c r="C73" s="287"/>
      <c r="D73" s="287"/>
      <c r="E73" s="287"/>
      <c r="F73" s="287"/>
      <c r="G73" s="240">
        <f>SUM(G74:G75)</f>
        <v>7</v>
      </c>
      <c r="H73" s="240">
        <f>SUM(H74:H75)</f>
        <v>210</v>
      </c>
      <c r="I73" s="199">
        <f>SUM(I74:I75)</f>
        <v>16</v>
      </c>
      <c r="J73" s="199">
        <v>8</v>
      </c>
      <c r="K73" s="199"/>
      <c r="L73" s="199">
        <v>8</v>
      </c>
      <c r="M73" s="199">
        <f>SUM(M74:M75)</f>
        <v>194</v>
      </c>
      <c r="N73" s="186"/>
      <c r="O73" s="191"/>
      <c r="P73" s="186"/>
      <c r="Q73" s="191"/>
      <c r="R73" s="202"/>
      <c r="S73" s="327"/>
      <c r="T73" s="113"/>
      <c r="U73" s="114"/>
      <c r="V73" s="186"/>
      <c r="W73" s="191"/>
      <c r="X73" s="113"/>
      <c r="Y73" s="114"/>
      <c r="Z73" s="186"/>
      <c r="AA73" s="191"/>
      <c r="AB73" s="186"/>
      <c r="AC73" s="191"/>
      <c r="AD73" s="186"/>
      <c r="AE73" s="191"/>
      <c r="AF73" s="63"/>
      <c r="AG73" s="63"/>
      <c r="AH73" s="57">
        <f t="shared" si="11"/>
        <v>0</v>
      </c>
      <c r="AI73" s="64"/>
    </row>
    <row r="74" spans="1:35" s="5" customFormat="1" ht="18.75">
      <c r="A74" s="328" t="s">
        <v>172</v>
      </c>
      <c r="B74" s="329" t="s">
        <v>101</v>
      </c>
      <c r="C74" s="330">
        <v>6</v>
      </c>
      <c r="D74" s="330"/>
      <c r="E74" s="330"/>
      <c r="F74" s="330"/>
      <c r="G74" s="583">
        <v>6</v>
      </c>
      <c r="H74" s="194">
        <f t="shared" si="17"/>
        <v>180</v>
      </c>
      <c r="I74" s="107">
        <v>12</v>
      </c>
      <c r="J74" s="572" t="s">
        <v>207</v>
      </c>
      <c r="K74" s="263"/>
      <c r="L74" s="572" t="s">
        <v>208</v>
      </c>
      <c r="M74" s="274">
        <f>H74-I74</f>
        <v>168</v>
      </c>
      <c r="N74" s="186"/>
      <c r="O74" s="191"/>
      <c r="P74" s="186"/>
      <c r="Q74" s="191"/>
      <c r="R74" s="202"/>
      <c r="S74" s="327"/>
      <c r="T74" s="113"/>
      <c r="U74" s="114"/>
      <c r="V74" s="186"/>
      <c r="W74" s="191"/>
      <c r="X74" s="113">
        <v>8</v>
      </c>
      <c r="Y74" s="114">
        <v>4</v>
      </c>
      <c r="Z74" s="186"/>
      <c r="AA74" s="191"/>
      <c r="AB74" s="186"/>
      <c r="AC74" s="191"/>
      <c r="AD74" s="186"/>
      <c r="AE74" s="191"/>
      <c r="AF74" s="63"/>
      <c r="AG74" s="63">
        <f>G41+G44+G45+G49+G50+G53+G54+G57+G58+G59+G60+G61+G62+G63+G64+G67+G68+G69+G70+G71+G72+G73</f>
        <v>112.5</v>
      </c>
      <c r="AH74" s="57">
        <f t="shared" si="11"/>
        <v>12</v>
      </c>
      <c r="AI74" s="64"/>
    </row>
    <row r="75" spans="1:35" s="5" customFormat="1" ht="19.5" thickBot="1">
      <c r="A75" s="328" t="s">
        <v>173</v>
      </c>
      <c r="B75" s="333" t="s">
        <v>102</v>
      </c>
      <c r="C75" s="334"/>
      <c r="D75" s="334"/>
      <c r="E75" s="334"/>
      <c r="F75" s="334">
        <v>7</v>
      </c>
      <c r="G75" s="583">
        <v>1</v>
      </c>
      <c r="H75" s="194">
        <f t="shared" si="17"/>
        <v>30</v>
      </c>
      <c r="I75" s="119">
        <f>SUM(J75:L75)</f>
        <v>4</v>
      </c>
      <c r="J75" s="105"/>
      <c r="K75" s="105"/>
      <c r="L75" s="108">
        <v>4</v>
      </c>
      <c r="M75" s="274">
        <f t="shared" si="13"/>
        <v>26</v>
      </c>
      <c r="N75" s="186"/>
      <c r="O75" s="191"/>
      <c r="P75" s="186"/>
      <c r="Q75" s="191"/>
      <c r="R75" s="186"/>
      <c r="S75" s="257"/>
      <c r="T75" s="202"/>
      <c r="U75" s="259"/>
      <c r="V75" s="202"/>
      <c r="W75" s="259"/>
      <c r="X75" s="202"/>
      <c r="Y75" s="259"/>
      <c r="Z75" s="202">
        <v>4</v>
      </c>
      <c r="AA75" s="259"/>
      <c r="AB75" s="186"/>
      <c r="AC75" s="191"/>
      <c r="AD75" s="186"/>
      <c r="AE75" s="191"/>
      <c r="AF75" s="63"/>
      <c r="AG75" s="63"/>
      <c r="AH75" s="57">
        <f t="shared" si="11"/>
        <v>4</v>
      </c>
      <c r="AI75" s="64"/>
    </row>
    <row r="76" spans="1:35" s="5" customFormat="1" ht="18.75">
      <c r="A76" s="757" t="s">
        <v>176</v>
      </c>
      <c r="B76" s="758"/>
      <c r="C76" s="335"/>
      <c r="D76" s="136"/>
      <c r="E76" s="136"/>
      <c r="F76" s="136"/>
      <c r="G76" s="137">
        <f>SUM(G41:G75)-G41-G45-G50-G54-G64-G73</f>
        <v>112.5</v>
      </c>
      <c r="H76" s="137">
        <f aca="true" t="shared" si="19" ref="H76:M76">SUM(H41:H75)-H41-H45-H50-H54-H64-H73</f>
        <v>3375</v>
      </c>
      <c r="I76" s="137">
        <f>SUM(I41:I75)-I41-I45-I50-I54-I64-I73</f>
        <v>256</v>
      </c>
      <c r="J76" s="137">
        <v>170</v>
      </c>
      <c r="K76" s="137">
        <f t="shared" si="19"/>
        <v>4</v>
      </c>
      <c r="L76" s="137">
        <v>82</v>
      </c>
      <c r="M76" s="137">
        <f t="shared" si="19"/>
        <v>3119</v>
      </c>
      <c r="N76" s="136">
        <f aca="true" t="shared" si="20" ref="N76:AE76">SUM(N41:N75)</f>
        <v>0</v>
      </c>
      <c r="O76" s="136">
        <f t="shared" si="20"/>
        <v>0</v>
      </c>
      <c r="P76" s="136">
        <f t="shared" si="20"/>
        <v>0</v>
      </c>
      <c r="Q76" s="136">
        <f t="shared" si="20"/>
        <v>0</v>
      </c>
      <c r="R76" s="136">
        <f t="shared" si="20"/>
        <v>16</v>
      </c>
      <c r="S76" s="136">
        <f t="shared" si="20"/>
        <v>4</v>
      </c>
      <c r="T76" s="136">
        <f t="shared" si="20"/>
        <v>48</v>
      </c>
      <c r="U76" s="136">
        <f t="shared" si="20"/>
        <v>4</v>
      </c>
      <c r="V76" s="136">
        <f t="shared" si="20"/>
        <v>36</v>
      </c>
      <c r="W76" s="136">
        <f t="shared" si="20"/>
        <v>4</v>
      </c>
      <c r="X76" s="136">
        <f t="shared" si="20"/>
        <v>52</v>
      </c>
      <c r="Y76" s="136">
        <f t="shared" si="20"/>
        <v>8</v>
      </c>
      <c r="Z76" s="136">
        <f t="shared" si="20"/>
        <v>40</v>
      </c>
      <c r="AA76" s="136">
        <f t="shared" si="20"/>
        <v>0</v>
      </c>
      <c r="AB76" s="136">
        <f t="shared" si="20"/>
        <v>44</v>
      </c>
      <c r="AC76" s="136">
        <f t="shared" si="20"/>
        <v>0</v>
      </c>
      <c r="AD76" s="136">
        <f t="shared" si="20"/>
        <v>0</v>
      </c>
      <c r="AE76" s="136">
        <f t="shared" si="20"/>
        <v>0</v>
      </c>
      <c r="AF76" s="63"/>
      <c r="AG76" s="63"/>
      <c r="AH76" s="63"/>
      <c r="AI76" s="64"/>
    </row>
    <row r="77" spans="1:35" s="74" customFormat="1" ht="18.75">
      <c r="A77" s="749" t="s">
        <v>177</v>
      </c>
      <c r="B77" s="750"/>
      <c r="C77" s="336"/>
      <c r="D77" s="336"/>
      <c r="E77" s="336"/>
      <c r="F77" s="336"/>
      <c r="G77" s="337">
        <f aca="true" t="shared" si="21" ref="G77:AE77">G22+G39+G76</f>
        <v>197</v>
      </c>
      <c r="H77" s="337">
        <f t="shared" si="21"/>
        <v>5910</v>
      </c>
      <c r="I77" s="337">
        <f t="shared" si="21"/>
        <v>408</v>
      </c>
      <c r="J77" s="337">
        <f t="shared" si="21"/>
        <v>278</v>
      </c>
      <c r="K77" s="337">
        <f t="shared" si="21"/>
        <v>16</v>
      </c>
      <c r="L77" s="337">
        <f t="shared" si="21"/>
        <v>114</v>
      </c>
      <c r="M77" s="337">
        <f t="shared" si="21"/>
        <v>5502</v>
      </c>
      <c r="N77" s="336">
        <f t="shared" si="21"/>
        <v>44</v>
      </c>
      <c r="O77" s="336">
        <f t="shared" si="21"/>
        <v>4</v>
      </c>
      <c r="P77" s="336">
        <f t="shared" si="21"/>
        <v>40</v>
      </c>
      <c r="Q77" s="336">
        <f t="shared" si="21"/>
        <v>4</v>
      </c>
      <c r="R77" s="336">
        <f t="shared" si="21"/>
        <v>52</v>
      </c>
      <c r="S77" s="336">
        <f t="shared" si="21"/>
        <v>4</v>
      </c>
      <c r="T77" s="336">
        <f t="shared" si="21"/>
        <v>52</v>
      </c>
      <c r="U77" s="336">
        <f t="shared" si="21"/>
        <v>4</v>
      </c>
      <c r="V77" s="336">
        <f t="shared" si="21"/>
        <v>44</v>
      </c>
      <c r="W77" s="336">
        <f t="shared" si="21"/>
        <v>4</v>
      </c>
      <c r="X77" s="336">
        <f t="shared" si="21"/>
        <v>52</v>
      </c>
      <c r="Y77" s="336">
        <f t="shared" si="21"/>
        <v>8</v>
      </c>
      <c r="Z77" s="336">
        <f t="shared" si="21"/>
        <v>48</v>
      </c>
      <c r="AA77" s="336">
        <f t="shared" si="21"/>
        <v>0</v>
      </c>
      <c r="AB77" s="336">
        <f t="shared" si="21"/>
        <v>48</v>
      </c>
      <c r="AC77" s="336">
        <f t="shared" si="21"/>
        <v>0</v>
      </c>
      <c r="AD77" s="336">
        <f t="shared" si="21"/>
        <v>0</v>
      </c>
      <c r="AE77" s="336">
        <f t="shared" si="21"/>
        <v>0</v>
      </c>
      <c r="AF77" s="72"/>
      <c r="AG77" s="72"/>
      <c r="AH77" s="72"/>
      <c r="AI77" s="73"/>
    </row>
    <row r="78" spans="1:35" s="5" customFormat="1" ht="24.75" customHeight="1">
      <c r="A78" s="761" t="s">
        <v>178</v>
      </c>
      <c r="B78" s="762"/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AA78" s="762"/>
      <c r="AB78" s="762"/>
      <c r="AC78" s="762"/>
      <c r="AD78" s="762"/>
      <c r="AE78" s="763"/>
      <c r="AF78" s="72"/>
      <c r="AG78" s="63"/>
      <c r="AH78" s="63"/>
      <c r="AI78" s="64"/>
    </row>
    <row r="79" spans="1:35" s="5" customFormat="1" ht="18.75">
      <c r="A79" s="779" t="s">
        <v>179</v>
      </c>
      <c r="B79" s="780"/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780"/>
      <c r="O79" s="780"/>
      <c r="P79" s="780"/>
      <c r="Q79" s="780"/>
      <c r="R79" s="780"/>
      <c r="S79" s="780"/>
      <c r="T79" s="780"/>
      <c r="U79" s="780"/>
      <c r="V79" s="780"/>
      <c r="W79" s="780"/>
      <c r="X79" s="780"/>
      <c r="Y79" s="780"/>
      <c r="Z79" s="780"/>
      <c r="AA79" s="780"/>
      <c r="AB79" s="780"/>
      <c r="AC79" s="780"/>
      <c r="AD79" s="780"/>
      <c r="AE79" s="782"/>
      <c r="AF79" s="63"/>
      <c r="AG79" s="63"/>
      <c r="AH79" s="63"/>
      <c r="AI79" s="64"/>
    </row>
    <row r="80" spans="1:35" s="5" customFormat="1" ht="18.75">
      <c r="A80" s="328" t="s">
        <v>180</v>
      </c>
      <c r="B80" s="329" t="s">
        <v>193</v>
      </c>
      <c r="C80" s="338"/>
      <c r="D80" s="271">
        <v>5</v>
      </c>
      <c r="E80" s="337"/>
      <c r="F80" s="337"/>
      <c r="G80" s="282">
        <v>4</v>
      </c>
      <c r="H80" s="196">
        <f>G80*30</f>
        <v>120</v>
      </c>
      <c r="I80" s="196">
        <v>8</v>
      </c>
      <c r="J80" s="196">
        <v>8</v>
      </c>
      <c r="K80" s="339"/>
      <c r="L80" s="340"/>
      <c r="M80" s="251">
        <f>H80-I80</f>
        <v>112</v>
      </c>
      <c r="N80" s="221"/>
      <c r="O80" s="221"/>
      <c r="P80" s="221"/>
      <c r="Q80" s="221"/>
      <c r="R80" s="117"/>
      <c r="S80" s="117"/>
      <c r="T80" s="120"/>
      <c r="U80" s="120"/>
      <c r="V80" s="275">
        <v>8</v>
      </c>
      <c r="W80" s="221"/>
      <c r="X80" s="337"/>
      <c r="Y80" s="337"/>
      <c r="Z80" s="337"/>
      <c r="AA80" s="337"/>
      <c r="AB80" s="337"/>
      <c r="AC80" s="337"/>
      <c r="AD80" s="337"/>
      <c r="AE80" s="337"/>
      <c r="AF80" s="63">
        <f>0</f>
        <v>0</v>
      </c>
      <c r="AG80" s="55" t="s">
        <v>26</v>
      </c>
      <c r="AH80" s="63"/>
      <c r="AI80" s="64"/>
    </row>
    <row r="81" spans="1:35" s="5" customFormat="1" ht="18.75">
      <c r="A81" s="328" t="s">
        <v>181</v>
      </c>
      <c r="B81" s="329" t="s">
        <v>194</v>
      </c>
      <c r="C81" s="338"/>
      <c r="D81" s="271">
        <v>6</v>
      </c>
      <c r="E81" s="337"/>
      <c r="F81" s="337"/>
      <c r="G81" s="282">
        <v>3</v>
      </c>
      <c r="H81" s="196">
        <f>G81*30</f>
        <v>90</v>
      </c>
      <c r="I81" s="196">
        <f>SUM(J81:L81)</f>
        <v>4</v>
      </c>
      <c r="J81" s="196">
        <v>4</v>
      </c>
      <c r="K81" s="339"/>
      <c r="L81" s="340"/>
      <c r="M81" s="251">
        <f>H81-I81</f>
        <v>86</v>
      </c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337">
        <v>4</v>
      </c>
      <c r="Y81" s="337"/>
      <c r="Z81" s="337"/>
      <c r="AA81" s="337"/>
      <c r="AB81" s="337"/>
      <c r="AC81" s="337"/>
      <c r="AD81" s="337"/>
      <c r="AE81" s="337"/>
      <c r="AF81" s="63">
        <f>G80</f>
        <v>4</v>
      </c>
      <c r="AG81" s="55" t="s">
        <v>27</v>
      </c>
      <c r="AH81" s="63"/>
      <c r="AI81" s="64"/>
    </row>
    <row r="82" spans="1:35" s="5" customFormat="1" ht="18.75">
      <c r="A82" s="727" t="s">
        <v>182</v>
      </c>
      <c r="B82" s="728"/>
      <c r="C82" s="337"/>
      <c r="D82" s="337"/>
      <c r="E82" s="337"/>
      <c r="F82" s="337"/>
      <c r="G82" s="337">
        <f aca="true" t="shared" si="22" ref="G82:AA82">SUM(G80:G81)</f>
        <v>7</v>
      </c>
      <c r="H82" s="337">
        <f t="shared" si="22"/>
        <v>210</v>
      </c>
      <c r="I82" s="336">
        <f t="shared" si="22"/>
        <v>12</v>
      </c>
      <c r="J82" s="336">
        <f t="shared" si="22"/>
        <v>12</v>
      </c>
      <c r="K82" s="337">
        <f t="shared" si="22"/>
        <v>0</v>
      </c>
      <c r="L82" s="337">
        <f t="shared" si="22"/>
        <v>0</v>
      </c>
      <c r="M82" s="337">
        <f t="shared" si="22"/>
        <v>198</v>
      </c>
      <c r="N82" s="337">
        <f t="shared" si="22"/>
        <v>0</v>
      </c>
      <c r="O82" s="337">
        <f t="shared" si="22"/>
        <v>0</v>
      </c>
      <c r="P82" s="337">
        <f t="shared" si="22"/>
        <v>0</v>
      </c>
      <c r="Q82" s="337">
        <f t="shared" si="22"/>
        <v>0</v>
      </c>
      <c r="R82" s="336">
        <f t="shared" si="22"/>
        <v>0</v>
      </c>
      <c r="S82" s="336">
        <f t="shared" si="22"/>
        <v>0</v>
      </c>
      <c r="T82" s="336">
        <f t="shared" si="22"/>
        <v>0</v>
      </c>
      <c r="U82" s="336">
        <f t="shared" si="22"/>
        <v>0</v>
      </c>
      <c r="V82" s="336">
        <f t="shared" si="22"/>
        <v>8</v>
      </c>
      <c r="W82" s="336">
        <f t="shared" si="22"/>
        <v>0</v>
      </c>
      <c r="X82" s="336">
        <f t="shared" si="22"/>
        <v>4</v>
      </c>
      <c r="Y82" s="336">
        <f t="shared" si="22"/>
        <v>0</v>
      </c>
      <c r="Z82" s="336">
        <f t="shared" si="22"/>
        <v>0</v>
      </c>
      <c r="AA82" s="337">
        <f t="shared" si="22"/>
        <v>0</v>
      </c>
      <c r="AB82" s="337"/>
      <c r="AC82" s="337"/>
      <c r="AD82" s="337"/>
      <c r="AE82" s="337"/>
      <c r="AF82" s="63">
        <f>G81+G87</f>
        <v>6</v>
      </c>
      <c r="AG82" s="55" t="s">
        <v>28</v>
      </c>
      <c r="AH82" s="63"/>
      <c r="AI82" s="64"/>
    </row>
    <row r="83" spans="1:35" s="5" customFormat="1" ht="18.75">
      <c r="A83" s="724" t="s">
        <v>183</v>
      </c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  <c r="S83" s="725"/>
      <c r="T83" s="725"/>
      <c r="U83" s="725"/>
      <c r="V83" s="725"/>
      <c r="W83" s="725"/>
      <c r="X83" s="725"/>
      <c r="Y83" s="725"/>
      <c r="Z83" s="725"/>
      <c r="AA83" s="725"/>
      <c r="AB83" s="725"/>
      <c r="AC83" s="725"/>
      <c r="AD83" s="725"/>
      <c r="AE83" s="726"/>
      <c r="AF83" s="63">
        <f>G84+G85+G86+G88</f>
        <v>13.5</v>
      </c>
      <c r="AG83" s="55" t="s">
        <v>29</v>
      </c>
      <c r="AH83" s="63"/>
      <c r="AI83" s="64"/>
    </row>
    <row r="84" spans="1:46" s="7" customFormat="1" ht="31.5">
      <c r="A84" s="328" t="s">
        <v>184</v>
      </c>
      <c r="B84" s="247" t="s">
        <v>103</v>
      </c>
      <c r="C84" s="341"/>
      <c r="D84" s="342">
        <v>7</v>
      </c>
      <c r="E84" s="341"/>
      <c r="F84" s="341"/>
      <c r="G84" s="343">
        <v>3.5</v>
      </c>
      <c r="H84" s="341">
        <f>G84*30</f>
        <v>105</v>
      </c>
      <c r="I84" s="587">
        <v>8</v>
      </c>
      <c r="J84" s="195">
        <v>6</v>
      </c>
      <c r="K84" s="117"/>
      <c r="L84" s="117">
        <v>2</v>
      </c>
      <c r="M84" s="117">
        <f>H84-I84</f>
        <v>97</v>
      </c>
      <c r="N84" s="188"/>
      <c r="O84" s="191"/>
      <c r="P84" s="186"/>
      <c r="Q84" s="191"/>
      <c r="R84" s="186"/>
      <c r="S84" s="191"/>
      <c r="T84" s="186"/>
      <c r="U84" s="191"/>
      <c r="V84" s="186"/>
      <c r="W84" s="191"/>
      <c r="X84" s="186"/>
      <c r="Y84" s="191"/>
      <c r="Z84" s="202">
        <v>8</v>
      </c>
      <c r="AA84" s="259"/>
      <c r="AB84" s="202"/>
      <c r="AC84" s="259"/>
      <c r="AD84" s="202"/>
      <c r="AE84" s="191"/>
      <c r="AF84" s="527">
        <f>SUM(AF81:AF83)</f>
        <v>23.5</v>
      </c>
      <c r="AG84" s="63"/>
      <c r="AH84" s="63"/>
      <c r="AI84" s="64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35" s="5" customFormat="1" ht="18.75">
      <c r="A85" s="328" t="s">
        <v>185</v>
      </c>
      <c r="B85" s="329" t="s">
        <v>104</v>
      </c>
      <c r="C85" s="341"/>
      <c r="D85" s="342">
        <v>8</v>
      </c>
      <c r="E85" s="341"/>
      <c r="F85" s="341"/>
      <c r="G85" s="343">
        <v>3.5</v>
      </c>
      <c r="H85" s="341">
        <f>G85*30</f>
        <v>105</v>
      </c>
      <c r="I85" s="588">
        <v>6</v>
      </c>
      <c r="J85" s="119">
        <v>4</v>
      </c>
      <c r="K85" s="105"/>
      <c r="L85" s="105">
        <v>2</v>
      </c>
      <c r="M85" s="117">
        <f>H85-I85</f>
        <v>99</v>
      </c>
      <c r="N85" s="347"/>
      <c r="O85" s="348"/>
      <c r="P85" s="347"/>
      <c r="Q85" s="348"/>
      <c r="R85" s="347"/>
      <c r="S85" s="348"/>
      <c r="T85" s="347"/>
      <c r="U85" s="348"/>
      <c r="V85" s="347"/>
      <c r="W85" s="348"/>
      <c r="X85" s="347"/>
      <c r="Y85" s="348"/>
      <c r="Z85" s="347"/>
      <c r="AA85" s="348"/>
      <c r="AB85" s="202">
        <v>4</v>
      </c>
      <c r="AC85" s="259">
        <v>2</v>
      </c>
      <c r="AD85" s="202"/>
      <c r="AE85" s="349"/>
      <c r="AF85" s="63">
        <f>AF11+AF24+AF41+AF80</f>
        <v>43.5</v>
      </c>
      <c r="AG85" s="55" t="s">
        <v>26</v>
      </c>
      <c r="AH85" s="63">
        <f>AF11+AF24+AF41+AF80</f>
        <v>43.5</v>
      </c>
      <c r="AI85" s="64"/>
    </row>
    <row r="86" spans="1:35" s="5" customFormat="1" ht="18.75">
      <c r="A86" s="328" t="s">
        <v>186</v>
      </c>
      <c r="B86" s="247" t="s">
        <v>105</v>
      </c>
      <c r="C86" s="275"/>
      <c r="D86" s="342">
        <v>7</v>
      </c>
      <c r="E86" s="221"/>
      <c r="F86" s="221"/>
      <c r="G86" s="343">
        <v>3.5</v>
      </c>
      <c r="H86" s="341">
        <f>G86*30</f>
        <v>105</v>
      </c>
      <c r="I86" s="588">
        <v>8</v>
      </c>
      <c r="J86" s="119">
        <v>6</v>
      </c>
      <c r="K86" s="105"/>
      <c r="L86" s="105">
        <v>2</v>
      </c>
      <c r="M86" s="117">
        <f>H86-I86</f>
        <v>97</v>
      </c>
      <c r="N86" s="347"/>
      <c r="O86" s="348"/>
      <c r="P86" s="347"/>
      <c r="Q86" s="348"/>
      <c r="R86" s="347"/>
      <c r="S86" s="348"/>
      <c r="T86" s="347"/>
      <c r="U86" s="348"/>
      <c r="V86" s="202"/>
      <c r="W86" s="259"/>
      <c r="X86" s="347"/>
      <c r="Y86" s="348"/>
      <c r="Z86" s="202">
        <v>8</v>
      </c>
      <c r="AA86" s="259"/>
      <c r="AB86" s="202"/>
      <c r="AC86" s="259"/>
      <c r="AD86" s="202"/>
      <c r="AE86" s="349"/>
      <c r="AF86" s="63">
        <f>AF81+AF42+AF27+AF12</f>
        <v>57</v>
      </c>
      <c r="AG86" s="55" t="s">
        <v>27</v>
      </c>
      <c r="AH86" s="63">
        <f>AF12+AF27+AF42+AF81</f>
        <v>57</v>
      </c>
      <c r="AI86" s="64"/>
    </row>
    <row r="87" spans="1:35" s="2" customFormat="1" ht="18.75">
      <c r="A87" s="328" t="s">
        <v>187</v>
      </c>
      <c r="B87" s="350" t="s">
        <v>189</v>
      </c>
      <c r="C87" s="341"/>
      <c r="D87" s="342">
        <v>6</v>
      </c>
      <c r="E87" s="341"/>
      <c r="F87" s="341"/>
      <c r="G87" s="343">
        <v>3</v>
      </c>
      <c r="H87" s="341">
        <f>G87*30</f>
        <v>90</v>
      </c>
      <c r="I87" s="117">
        <v>4</v>
      </c>
      <c r="J87" s="119">
        <v>4</v>
      </c>
      <c r="K87" s="105"/>
      <c r="L87" s="105">
        <v>0</v>
      </c>
      <c r="M87" s="117">
        <f>H87-I87</f>
        <v>86</v>
      </c>
      <c r="N87" s="186"/>
      <c r="O87" s="191"/>
      <c r="P87" s="186"/>
      <c r="Q87" s="191"/>
      <c r="R87" s="186"/>
      <c r="S87" s="191"/>
      <c r="T87" s="186"/>
      <c r="U87" s="191"/>
      <c r="V87" s="186"/>
      <c r="W87" s="191"/>
      <c r="X87" s="204">
        <v>4</v>
      </c>
      <c r="Y87" s="258"/>
      <c r="Z87" s="202"/>
      <c r="AA87" s="259"/>
      <c r="AB87" s="202"/>
      <c r="AC87" s="259"/>
      <c r="AD87" s="202"/>
      <c r="AE87" s="191"/>
      <c r="AF87" s="57">
        <f>AF82+AF43+AF28+AF13</f>
        <v>60</v>
      </c>
      <c r="AG87" s="55" t="s">
        <v>28</v>
      </c>
      <c r="AH87" s="63">
        <f>AF13+AF43+AF82</f>
        <v>60</v>
      </c>
      <c r="AI87" s="58"/>
    </row>
    <row r="88" spans="1:35" s="2" customFormat="1" ht="19.5" thickBot="1">
      <c r="A88" s="328" t="s">
        <v>188</v>
      </c>
      <c r="B88" s="329" t="s">
        <v>106</v>
      </c>
      <c r="C88" s="120"/>
      <c r="D88" s="342">
        <v>8</v>
      </c>
      <c r="E88" s="351"/>
      <c r="F88" s="351"/>
      <c r="G88" s="343">
        <v>3</v>
      </c>
      <c r="H88" s="341">
        <f>G88*30</f>
        <v>90</v>
      </c>
      <c r="I88" s="117">
        <v>6</v>
      </c>
      <c r="J88" s="119">
        <v>4</v>
      </c>
      <c r="K88" s="196"/>
      <c r="L88" s="271">
        <v>2</v>
      </c>
      <c r="M88" s="109">
        <f>H88-I88</f>
        <v>84</v>
      </c>
      <c r="N88" s="186"/>
      <c r="O88" s="191"/>
      <c r="P88" s="186"/>
      <c r="Q88" s="191"/>
      <c r="R88" s="186"/>
      <c r="S88" s="191"/>
      <c r="T88" s="186"/>
      <c r="U88" s="191"/>
      <c r="V88" s="186"/>
      <c r="W88" s="191"/>
      <c r="X88" s="202"/>
      <c r="Y88" s="259"/>
      <c r="Z88" s="202"/>
      <c r="AA88" s="259"/>
      <c r="AB88" s="202">
        <v>4</v>
      </c>
      <c r="AC88" s="259">
        <v>2</v>
      </c>
      <c r="AD88" s="202"/>
      <c r="AE88" s="191"/>
      <c r="AF88" s="57">
        <f>AF83+AF44</f>
        <v>51</v>
      </c>
      <c r="AG88" s="55" t="s">
        <v>29</v>
      </c>
      <c r="AH88" s="63">
        <f>AF14+AF44+AF83</f>
        <v>60</v>
      </c>
      <c r="AI88" s="58"/>
    </row>
    <row r="89" spans="1:35" s="2" customFormat="1" ht="18.75">
      <c r="A89" s="727" t="s">
        <v>191</v>
      </c>
      <c r="B89" s="728"/>
      <c r="C89" s="134"/>
      <c r="D89" s="352"/>
      <c r="E89" s="353"/>
      <c r="F89" s="134"/>
      <c r="G89" s="137">
        <f aca="true" t="shared" si="23" ref="G89:AE89">SUM(G84:G88)</f>
        <v>16.5</v>
      </c>
      <c r="H89" s="137">
        <f t="shared" si="23"/>
        <v>495</v>
      </c>
      <c r="I89" s="137">
        <f t="shared" si="23"/>
        <v>32</v>
      </c>
      <c r="J89" s="136">
        <f t="shared" si="23"/>
        <v>24</v>
      </c>
      <c r="K89" s="137">
        <f t="shared" si="23"/>
        <v>0</v>
      </c>
      <c r="L89" s="136">
        <f t="shared" si="23"/>
        <v>8</v>
      </c>
      <c r="M89" s="137">
        <f t="shared" si="23"/>
        <v>463</v>
      </c>
      <c r="N89" s="136">
        <f t="shared" si="23"/>
        <v>0</v>
      </c>
      <c r="O89" s="136">
        <f t="shared" si="23"/>
        <v>0</v>
      </c>
      <c r="P89" s="136">
        <f t="shared" si="23"/>
        <v>0</v>
      </c>
      <c r="Q89" s="136">
        <f t="shared" si="23"/>
        <v>0</v>
      </c>
      <c r="R89" s="136">
        <f t="shared" si="23"/>
        <v>0</v>
      </c>
      <c r="S89" s="136">
        <f t="shared" si="23"/>
        <v>0</v>
      </c>
      <c r="T89" s="136">
        <f t="shared" si="23"/>
        <v>0</v>
      </c>
      <c r="U89" s="136">
        <f t="shared" si="23"/>
        <v>0</v>
      </c>
      <c r="V89" s="136">
        <f t="shared" si="23"/>
        <v>0</v>
      </c>
      <c r="W89" s="136">
        <f t="shared" si="23"/>
        <v>0</v>
      </c>
      <c r="X89" s="136">
        <f t="shared" si="23"/>
        <v>4</v>
      </c>
      <c r="Y89" s="136">
        <f t="shared" si="23"/>
        <v>0</v>
      </c>
      <c r="Z89" s="136">
        <f t="shared" si="23"/>
        <v>16</v>
      </c>
      <c r="AA89" s="136">
        <f t="shared" si="23"/>
        <v>0</v>
      </c>
      <c r="AB89" s="136">
        <f t="shared" si="23"/>
        <v>8</v>
      </c>
      <c r="AC89" s="136">
        <f t="shared" si="23"/>
        <v>4</v>
      </c>
      <c r="AD89" s="136">
        <f t="shared" si="23"/>
        <v>0</v>
      </c>
      <c r="AE89" s="136">
        <f t="shared" si="23"/>
        <v>0</v>
      </c>
      <c r="AF89" s="57">
        <v>19.5</v>
      </c>
      <c r="AG89" s="57"/>
      <c r="AH89" s="57"/>
      <c r="AI89" s="58"/>
    </row>
    <row r="90" spans="1:35" s="77" customFormat="1" ht="19.5" thickBot="1">
      <c r="A90" s="749" t="s">
        <v>190</v>
      </c>
      <c r="B90" s="750"/>
      <c r="C90" s="117"/>
      <c r="D90" s="117"/>
      <c r="E90" s="117"/>
      <c r="F90" s="117"/>
      <c r="G90" s="337">
        <f aca="true" t="shared" si="24" ref="G90:AE90">G82+G89</f>
        <v>23.5</v>
      </c>
      <c r="H90" s="337">
        <f t="shared" si="24"/>
        <v>705</v>
      </c>
      <c r="I90" s="337">
        <f t="shared" si="24"/>
        <v>44</v>
      </c>
      <c r="J90" s="337">
        <f t="shared" si="24"/>
        <v>36</v>
      </c>
      <c r="K90" s="337">
        <f t="shared" si="24"/>
        <v>0</v>
      </c>
      <c r="L90" s="337">
        <f t="shared" si="24"/>
        <v>8</v>
      </c>
      <c r="M90" s="337">
        <f t="shared" si="24"/>
        <v>661</v>
      </c>
      <c r="N90" s="337">
        <f t="shared" si="24"/>
        <v>0</v>
      </c>
      <c r="O90" s="337">
        <f t="shared" si="24"/>
        <v>0</v>
      </c>
      <c r="P90" s="337">
        <f t="shared" si="24"/>
        <v>0</v>
      </c>
      <c r="Q90" s="337">
        <f t="shared" si="24"/>
        <v>0</v>
      </c>
      <c r="R90" s="336">
        <f t="shared" si="24"/>
        <v>0</v>
      </c>
      <c r="S90" s="336">
        <f t="shared" si="24"/>
        <v>0</v>
      </c>
      <c r="T90" s="336">
        <f t="shared" si="24"/>
        <v>0</v>
      </c>
      <c r="U90" s="336">
        <f t="shared" si="24"/>
        <v>0</v>
      </c>
      <c r="V90" s="336">
        <f t="shared" si="24"/>
        <v>8</v>
      </c>
      <c r="W90" s="336">
        <f t="shared" si="24"/>
        <v>0</v>
      </c>
      <c r="X90" s="336">
        <f t="shared" si="24"/>
        <v>8</v>
      </c>
      <c r="Y90" s="336">
        <f t="shared" si="24"/>
        <v>0</v>
      </c>
      <c r="Z90" s="336">
        <f t="shared" si="24"/>
        <v>16</v>
      </c>
      <c r="AA90" s="336">
        <f t="shared" si="24"/>
        <v>0</v>
      </c>
      <c r="AB90" s="336">
        <f t="shared" si="24"/>
        <v>8</v>
      </c>
      <c r="AC90" s="336">
        <f t="shared" si="24"/>
        <v>4</v>
      </c>
      <c r="AD90" s="336">
        <f t="shared" si="24"/>
        <v>0</v>
      </c>
      <c r="AE90" s="336">
        <f t="shared" si="24"/>
        <v>0</v>
      </c>
      <c r="AF90" s="75"/>
      <c r="AG90" s="75"/>
      <c r="AH90" s="75"/>
      <c r="AI90" s="76"/>
    </row>
    <row r="91" spans="1:35" s="2" customFormat="1" ht="19.5" thickBot="1">
      <c r="A91" s="354"/>
      <c r="B91" s="355"/>
      <c r="C91" s="356"/>
      <c r="D91" s="356"/>
      <c r="E91" s="356"/>
      <c r="F91" s="356"/>
      <c r="G91" s="357"/>
      <c r="H91" s="357"/>
      <c r="I91" s="357"/>
      <c r="J91" s="357"/>
      <c r="K91" s="357"/>
      <c r="L91" s="357"/>
      <c r="M91" s="415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57"/>
      <c r="AG91" s="57"/>
      <c r="AH91" s="57"/>
      <c r="AI91" s="58"/>
    </row>
    <row r="92" spans="1:35" s="2" customFormat="1" ht="19.5" thickBot="1">
      <c r="A92" s="716" t="s">
        <v>211</v>
      </c>
      <c r="B92" s="717"/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8"/>
      <c r="N92" s="719"/>
      <c r="O92" s="719"/>
      <c r="P92" s="719"/>
      <c r="Q92" s="719"/>
      <c r="R92" s="719"/>
      <c r="S92" s="719"/>
      <c r="T92" s="719"/>
      <c r="U92" s="719"/>
      <c r="V92" s="719"/>
      <c r="W92" s="719"/>
      <c r="X92" s="719"/>
      <c r="Y92" s="719"/>
      <c r="Z92" s="719"/>
      <c r="AA92" s="719"/>
      <c r="AB92" s="719"/>
      <c r="AC92" s="719"/>
      <c r="AD92" s="719"/>
      <c r="AE92" s="720"/>
      <c r="AF92" s="57"/>
      <c r="AG92" s="57"/>
      <c r="AH92" s="57"/>
      <c r="AI92" s="58"/>
    </row>
    <row r="93" spans="1:35" s="2" customFormat="1" ht="18.75">
      <c r="A93" s="358">
        <v>1</v>
      </c>
      <c r="B93" s="359" t="s">
        <v>17</v>
      </c>
      <c r="C93" s="360"/>
      <c r="D93" s="331">
        <v>9</v>
      </c>
      <c r="E93" s="331"/>
      <c r="F93" s="331"/>
      <c r="G93" s="362">
        <v>16.5</v>
      </c>
      <c r="H93" s="362">
        <f>G93*30</f>
        <v>495</v>
      </c>
      <c r="I93" s="107">
        <f>SUM(J93:L93)</f>
        <v>0</v>
      </c>
      <c r="J93" s="362"/>
      <c r="K93" s="362"/>
      <c r="L93" s="362"/>
      <c r="M93" s="363"/>
      <c r="N93" s="364"/>
      <c r="O93" s="365"/>
      <c r="P93" s="364"/>
      <c r="Q93" s="365"/>
      <c r="R93" s="364"/>
      <c r="S93" s="365"/>
      <c r="T93" s="364"/>
      <c r="U93" s="365"/>
      <c r="V93" s="364"/>
      <c r="W93" s="365"/>
      <c r="X93" s="364"/>
      <c r="Y93" s="365"/>
      <c r="Z93" s="364"/>
      <c r="AA93" s="365"/>
      <c r="AB93" s="364"/>
      <c r="AC93" s="365"/>
      <c r="AD93" s="364"/>
      <c r="AE93" s="365"/>
      <c r="AF93" s="57"/>
      <c r="AG93" s="57"/>
      <c r="AH93" s="57"/>
      <c r="AI93" s="58"/>
    </row>
    <row r="94" spans="1:35" s="2" customFormat="1" ht="29.25" customHeight="1" thickBot="1">
      <c r="A94" s="366">
        <v>2</v>
      </c>
      <c r="B94" s="367" t="s">
        <v>108</v>
      </c>
      <c r="C94" s="368">
        <v>9</v>
      </c>
      <c r="D94" s="369"/>
      <c r="E94" s="369"/>
      <c r="F94" s="369"/>
      <c r="G94" s="371">
        <v>3</v>
      </c>
      <c r="H94" s="362">
        <f>G94*30</f>
        <v>90</v>
      </c>
      <c r="I94" s="107">
        <f>SUM(J94:L94)</f>
        <v>0</v>
      </c>
      <c r="J94" s="371"/>
      <c r="K94" s="371"/>
      <c r="L94" s="371"/>
      <c r="M94" s="372"/>
      <c r="N94" s="373"/>
      <c r="O94" s="374"/>
      <c r="P94" s="373"/>
      <c r="Q94" s="374"/>
      <c r="R94" s="373"/>
      <c r="S94" s="374"/>
      <c r="T94" s="373"/>
      <c r="U94" s="374"/>
      <c r="V94" s="373"/>
      <c r="W94" s="374"/>
      <c r="X94" s="373"/>
      <c r="Y94" s="374"/>
      <c r="Z94" s="373"/>
      <c r="AA94" s="374"/>
      <c r="AB94" s="373"/>
      <c r="AC94" s="374"/>
      <c r="AD94" s="373"/>
      <c r="AE94" s="375"/>
      <c r="AF94" s="57"/>
      <c r="AG94" s="57">
        <f>AF89+AF84+AF45+AF30+AF15</f>
        <v>240</v>
      </c>
      <c r="AH94" s="57"/>
      <c r="AI94" s="58"/>
    </row>
    <row r="95" spans="1:35" s="2" customFormat="1" ht="19.5" thickBot="1">
      <c r="A95" s="376"/>
      <c r="B95" s="377" t="s">
        <v>212</v>
      </c>
      <c r="C95" s="378"/>
      <c r="D95" s="379"/>
      <c r="E95" s="379"/>
      <c r="F95" s="379"/>
      <c r="G95" s="380">
        <f aca="true" t="shared" si="25" ref="G95:AE95">SUM(G93:G94)</f>
        <v>19.5</v>
      </c>
      <c r="H95" s="380">
        <f t="shared" si="25"/>
        <v>585</v>
      </c>
      <c r="I95" s="380">
        <f t="shared" si="25"/>
        <v>0</v>
      </c>
      <c r="J95" s="380">
        <f t="shared" si="25"/>
        <v>0</v>
      </c>
      <c r="K95" s="380">
        <f t="shared" si="25"/>
        <v>0</v>
      </c>
      <c r="L95" s="380">
        <f t="shared" si="25"/>
        <v>0</v>
      </c>
      <c r="M95" s="380">
        <f t="shared" si="25"/>
        <v>0</v>
      </c>
      <c r="N95" s="381">
        <f t="shared" si="25"/>
        <v>0</v>
      </c>
      <c r="O95" s="381">
        <f t="shared" si="25"/>
        <v>0</v>
      </c>
      <c r="P95" s="381">
        <f t="shared" si="25"/>
        <v>0</v>
      </c>
      <c r="Q95" s="381">
        <f t="shared" si="25"/>
        <v>0</v>
      </c>
      <c r="R95" s="381">
        <f t="shared" si="25"/>
        <v>0</v>
      </c>
      <c r="S95" s="381">
        <f t="shared" si="25"/>
        <v>0</v>
      </c>
      <c r="T95" s="381">
        <f t="shared" si="25"/>
        <v>0</v>
      </c>
      <c r="U95" s="381">
        <f t="shared" si="25"/>
        <v>0</v>
      </c>
      <c r="V95" s="381">
        <f t="shared" si="25"/>
        <v>0</v>
      </c>
      <c r="W95" s="381">
        <f t="shared" si="25"/>
        <v>0</v>
      </c>
      <c r="X95" s="381">
        <f t="shared" si="25"/>
        <v>0</v>
      </c>
      <c r="Y95" s="381">
        <f t="shared" si="25"/>
        <v>0</v>
      </c>
      <c r="Z95" s="381">
        <f t="shared" si="25"/>
        <v>0</v>
      </c>
      <c r="AA95" s="381">
        <f t="shared" si="25"/>
        <v>0</v>
      </c>
      <c r="AB95" s="381">
        <f t="shared" si="25"/>
        <v>0</v>
      </c>
      <c r="AC95" s="381">
        <f t="shared" si="25"/>
        <v>0</v>
      </c>
      <c r="AD95" s="381">
        <f t="shared" si="25"/>
        <v>0</v>
      </c>
      <c r="AE95" s="381">
        <f t="shared" si="25"/>
        <v>0</v>
      </c>
      <c r="AF95" s="57"/>
      <c r="AG95" s="57"/>
      <c r="AH95" s="57"/>
      <c r="AI95" s="58"/>
    </row>
    <row r="96" spans="1:35" s="2" customFormat="1" ht="19.5" thickBot="1">
      <c r="A96" s="376"/>
      <c r="B96" s="382" t="s">
        <v>62</v>
      </c>
      <c r="C96" s="383"/>
      <c r="D96" s="379"/>
      <c r="E96" s="379"/>
      <c r="F96" s="379"/>
      <c r="G96" s="380">
        <f>G77+G90+G95</f>
        <v>240</v>
      </c>
      <c r="H96" s="380">
        <f aca="true" t="shared" si="26" ref="H96:AE96">H77+H90+H95</f>
        <v>7200</v>
      </c>
      <c r="I96" s="380">
        <f t="shared" si="26"/>
        <v>452</v>
      </c>
      <c r="J96" s="380">
        <f t="shared" si="26"/>
        <v>314</v>
      </c>
      <c r="K96" s="380">
        <f t="shared" si="26"/>
        <v>16</v>
      </c>
      <c r="L96" s="380">
        <f t="shared" si="26"/>
        <v>122</v>
      </c>
      <c r="M96" s="380">
        <f t="shared" si="26"/>
        <v>6163</v>
      </c>
      <c r="N96" s="381">
        <f t="shared" si="26"/>
        <v>44</v>
      </c>
      <c r="O96" s="381">
        <f t="shared" si="26"/>
        <v>4</v>
      </c>
      <c r="P96" s="381">
        <f t="shared" si="26"/>
        <v>40</v>
      </c>
      <c r="Q96" s="381">
        <f t="shared" si="26"/>
        <v>4</v>
      </c>
      <c r="R96" s="381">
        <f t="shared" si="26"/>
        <v>52</v>
      </c>
      <c r="S96" s="381">
        <f t="shared" si="26"/>
        <v>4</v>
      </c>
      <c r="T96" s="381">
        <f t="shared" si="26"/>
        <v>52</v>
      </c>
      <c r="U96" s="381">
        <f t="shared" si="26"/>
        <v>4</v>
      </c>
      <c r="V96" s="381">
        <f t="shared" si="26"/>
        <v>52</v>
      </c>
      <c r="W96" s="381">
        <f t="shared" si="26"/>
        <v>4</v>
      </c>
      <c r="X96" s="381">
        <f t="shared" si="26"/>
        <v>60</v>
      </c>
      <c r="Y96" s="381">
        <f t="shared" si="26"/>
        <v>8</v>
      </c>
      <c r="Z96" s="381">
        <f t="shared" si="26"/>
        <v>64</v>
      </c>
      <c r="AA96" s="381">
        <f t="shared" si="26"/>
        <v>0</v>
      </c>
      <c r="AB96" s="381">
        <f t="shared" si="26"/>
        <v>56</v>
      </c>
      <c r="AC96" s="381">
        <f t="shared" si="26"/>
        <v>4</v>
      </c>
      <c r="AD96" s="381">
        <f t="shared" si="26"/>
        <v>0</v>
      </c>
      <c r="AE96" s="380">
        <f t="shared" si="26"/>
        <v>0</v>
      </c>
      <c r="AF96" s="57"/>
      <c r="AG96" s="57"/>
      <c r="AH96" s="57"/>
      <c r="AI96" s="58"/>
    </row>
    <row r="97" spans="1:35" s="6" customFormat="1" ht="19.5" thickBot="1">
      <c r="A97" s="721" t="s">
        <v>31</v>
      </c>
      <c r="B97" s="722"/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3"/>
      <c r="N97" s="384">
        <f>N96</f>
        <v>44</v>
      </c>
      <c r="O97" s="385">
        <f aca="true" t="shared" si="27" ref="O97:AE97">O96</f>
        <v>4</v>
      </c>
      <c r="P97" s="384">
        <f t="shared" si="27"/>
        <v>40</v>
      </c>
      <c r="Q97" s="385">
        <f t="shared" si="27"/>
        <v>4</v>
      </c>
      <c r="R97" s="384">
        <f t="shared" si="27"/>
        <v>52</v>
      </c>
      <c r="S97" s="385">
        <f t="shared" si="27"/>
        <v>4</v>
      </c>
      <c r="T97" s="384">
        <f t="shared" si="27"/>
        <v>52</v>
      </c>
      <c r="U97" s="385">
        <f t="shared" si="27"/>
        <v>4</v>
      </c>
      <c r="V97" s="384">
        <f t="shared" si="27"/>
        <v>52</v>
      </c>
      <c r="W97" s="385">
        <f t="shared" si="27"/>
        <v>4</v>
      </c>
      <c r="X97" s="384">
        <f t="shared" si="27"/>
        <v>60</v>
      </c>
      <c r="Y97" s="385">
        <f t="shared" si="27"/>
        <v>8</v>
      </c>
      <c r="Z97" s="384">
        <f t="shared" si="27"/>
        <v>64</v>
      </c>
      <c r="AA97" s="385">
        <f t="shared" si="27"/>
        <v>0</v>
      </c>
      <c r="AB97" s="388">
        <f t="shared" si="27"/>
        <v>56</v>
      </c>
      <c r="AC97" s="389">
        <f t="shared" si="27"/>
        <v>4</v>
      </c>
      <c r="AD97" s="384">
        <f t="shared" si="27"/>
        <v>0</v>
      </c>
      <c r="AE97" s="385">
        <f t="shared" si="27"/>
        <v>0</v>
      </c>
      <c r="AF97" s="57"/>
      <c r="AG97" s="57"/>
      <c r="AH97" s="57"/>
      <c r="AI97" s="58"/>
    </row>
    <row r="98" spans="1:35" s="2" customFormat="1" ht="18.75">
      <c r="A98" s="710" t="s">
        <v>32</v>
      </c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2"/>
      <c r="N98" s="705">
        <f>COUNTIF($C$11:$C$88,"=1")</f>
        <v>3</v>
      </c>
      <c r="O98" s="706"/>
      <c r="P98" s="705">
        <f>COUNTIF($C$11:$C$88,"=2")</f>
        <v>4</v>
      </c>
      <c r="Q98" s="706"/>
      <c r="R98" s="705">
        <f>COUNTIF($C$11:$C$88,"=3")</f>
        <v>4</v>
      </c>
      <c r="S98" s="706"/>
      <c r="T98" s="705">
        <f>COUNTIF($C$11:$C$88,"=4")</f>
        <v>5</v>
      </c>
      <c r="U98" s="706"/>
      <c r="V98" s="705">
        <f>COUNTIF($C$11:$C$88,"=5")</f>
        <v>4</v>
      </c>
      <c r="W98" s="706"/>
      <c r="X98" s="705">
        <f>COUNTIF($C$11:$C$88,"=6")</f>
        <v>4</v>
      </c>
      <c r="Y98" s="706"/>
      <c r="Z98" s="705">
        <f>COUNTIF($C$11:$C$88,"=7")</f>
        <v>3</v>
      </c>
      <c r="AA98" s="706"/>
      <c r="AB98" s="705">
        <f>COUNTIF($C$11:$C$88,"=8")</f>
        <v>4</v>
      </c>
      <c r="AC98" s="706"/>
      <c r="AD98" s="705"/>
      <c r="AE98" s="706"/>
      <c r="AF98" s="57"/>
      <c r="AG98" s="57"/>
      <c r="AH98" s="57"/>
      <c r="AI98" s="58"/>
    </row>
    <row r="99" spans="1:35" s="2" customFormat="1" ht="18.75">
      <c r="A99" s="710" t="s">
        <v>33</v>
      </c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2"/>
      <c r="N99" s="699">
        <f>COUNTIF($D$11:$D$88,"=1")</f>
        <v>2</v>
      </c>
      <c r="O99" s="700"/>
      <c r="P99" s="699">
        <f>COUNTIF($D$11:$D$88,"=2")</f>
        <v>0</v>
      </c>
      <c r="Q99" s="700"/>
      <c r="R99" s="699">
        <f>COUNTIF($D$11:$D$88,"=3")</f>
        <v>2</v>
      </c>
      <c r="S99" s="700"/>
      <c r="T99" s="699">
        <f>COUNTIF($D$11:$D$88,"=4")</f>
        <v>1</v>
      </c>
      <c r="U99" s="700"/>
      <c r="V99" s="699">
        <f>COUNTIF($D$11:$D$88,"=5")</f>
        <v>3</v>
      </c>
      <c r="W99" s="700"/>
      <c r="X99" s="699">
        <f>COUNTIF($D$11:$D$88,"=6")</f>
        <v>4</v>
      </c>
      <c r="Y99" s="700"/>
      <c r="Z99" s="699">
        <f>COUNTIF($D$11:$D$88,"=7")</f>
        <v>4</v>
      </c>
      <c r="AA99" s="713"/>
      <c r="AB99" s="699">
        <f>COUNTIF($D$11:$D$88,"=8")</f>
        <v>3</v>
      </c>
      <c r="AC99" s="713"/>
      <c r="AD99" s="699"/>
      <c r="AE99" s="700"/>
      <c r="AF99" s="57"/>
      <c r="AG99" s="57"/>
      <c r="AH99" s="57"/>
      <c r="AI99" s="58"/>
    </row>
    <row r="100" spans="1:35" s="2" customFormat="1" ht="19.5" thickBot="1">
      <c r="A100" s="710" t="s">
        <v>34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2"/>
      <c r="N100" s="701">
        <f>COUNTIF($F$11:$F$88,"=1")</f>
        <v>0</v>
      </c>
      <c r="O100" s="702"/>
      <c r="P100" s="701">
        <f>COUNTIF($F$11:$F$88,"=2")</f>
        <v>0</v>
      </c>
      <c r="Q100" s="702"/>
      <c r="R100" s="701">
        <f>COUNTIF($F$11:$F$88,"=3")</f>
        <v>1</v>
      </c>
      <c r="S100" s="702"/>
      <c r="T100" s="701">
        <f>COUNTIF($F$11:$F$88,"=4")</f>
        <v>0</v>
      </c>
      <c r="U100" s="702"/>
      <c r="V100" s="701">
        <f>COUNTIF($F$11:$F$88,"=5")</f>
        <v>2</v>
      </c>
      <c r="W100" s="702"/>
      <c r="X100" s="701">
        <f>COUNTIF($F$11:$F$88,"=6")</f>
        <v>1</v>
      </c>
      <c r="Y100" s="702"/>
      <c r="Z100" s="701">
        <f>COUNTIF($F$11:$F$88,"=7")</f>
        <v>1</v>
      </c>
      <c r="AA100" s="702"/>
      <c r="AB100" s="701">
        <f>COUNTIF($F$11:$F$88,"=8")</f>
        <v>1</v>
      </c>
      <c r="AC100" s="702"/>
      <c r="AD100" s="701"/>
      <c r="AE100" s="702"/>
      <c r="AF100" s="57"/>
      <c r="AG100" s="57"/>
      <c r="AH100" s="57"/>
      <c r="AI100" s="58"/>
    </row>
    <row r="101" spans="1:35" s="2" customFormat="1" ht="18.75">
      <c r="A101" s="797" t="s">
        <v>54</v>
      </c>
      <c r="B101" s="798"/>
      <c r="C101" s="798"/>
      <c r="D101" s="798"/>
      <c r="E101" s="798"/>
      <c r="F101" s="798"/>
      <c r="G101" s="798"/>
      <c r="H101" s="798"/>
      <c r="I101" s="798"/>
      <c r="J101" s="798"/>
      <c r="K101" s="798"/>
      <c r="L101" s="798"/>
      <c r="M101" s="799"/>
      <c r="N101" s="707" t="s">
        <v>229</v>
      </c>
      <c r="O101" s="708"/>
      <c r="P101" s="708"/>
      <c r="Q101" s="709"/>
      <c r="R101" s="707" t="s">
        <v>229</v>
      </c>
      <c r="S101" s="708"/>
      <c r="T101" s="708"/>
      <c r="U101" s="709"/>
      <c r="V101" s="695" t="s">
        <v>230</v>
      </c>
      <c r="W101" s="696"/>
      <c r="X101" s="696"/>
      <c r="Y101" s="697"/>
      <c r="Z101" s="695" t="s">
        <v>230</v>
      </c>
      <c r="AA101" s="696"/>
      <c r="AB101" s="696"/>
      <c r="AC101" s="697"/>
      <c r="AD101" s="707"/>
      <c r="AE101" s="709"/>
      <c r="AF101" s="57"/>
      <c r="AG101" s="57"/>
      <c r="AH101" s="57"/>
      <c r="AI101" s="58"/>
    </row>
    <row r="102" spans="1:35" s="77" customFormat="1" ht="21.75" customHeight="1">
      <c r="A102" s="390"/>
      <c r="B102" s="536" t="s">
        <v>245</v>
      </c>
      <c r="C102" s="537"/>
      <c r="D102" s="815"/>
      <c r="E102" s="815"/>
      <c r="F102" s="815"/>
      <c r="G102" s="538"/>
      <c r="H102" s="816" t="s">
        <v>246</v>
      </c>
      <c r="I102" s="816"/>
      <c r="J102" s="816"/>
      <c r="K102" s="816"/>
      <c r="L102" s="396"/>
      <c r="M102" s="397"/>
      <c r="N102" s="804">
        <f>AF85</f>
        <v>43.5</v>
      </c>
      <c r="O102" s="805"/>
      <c r="P102" s="805"/>
      <c r="Q102" s="806"/>
      <c r="R102" s="807">
        <f>AF86</f>
        <v>57</v>
      </c>
      <c r="S102" s="808"/>
      <c r="T102" s="808"/>
      <c r="U102" s="808"/>
      <c r="V102" s="807">
        <f>AF87</f>
        <v>60</v>
      </c>
      <c r="W102" s="808"/>
      <c r="X102" s="808"/>
      <c r="Y102" s="808"/>
      <c r="Z102" s="809">
        <f>AH88</f>
        <v>60</v>
      </c>
      <c r="AA102" s="810"/>
      <c r="AB102" s="810"/>
      <c r="AC102" s="811"/>
      <c r="AD102" s="800">
        <f>G95</f>
        <v>19.5</v>
      </c>
      <c r="AE102" s="801"/>
      <c r="AF102" s="75" t="s">
        <v>232</v>
      </c>
      <c r="AG102" s="75"/>
      <c r="AH102" s="75"/>
      <c r="AI102" s="76"/>
    </row>
    <row r="103" spans="2:35" ht="18">
      <c r="B103" s="536"/>
      <c r="C103" s="537"/>
      <c r="D103" s="537"/>
      <c r="E103" s="537"/>
      <c r="F103" s="539"/>
      <c r="G103" s="538"/>
      <c r="H103" s="538"/>
      <c r="I103" s="540"/>
      <c r="J103" s="541"/>
      <c r="K103" s="541"/>
      <c r="L103" s="400"/>
      <c r="M103" s="401"/>
      <c r="N103" s="789">
        <f>N102+R102+V102+Z102+AD102</f>
        <v>240</v>
      </c>
      <c r="O103" s="789"/>
      <c r="P103" s="789"/>
      <c r="Q103" s="789"/>
      <c r="R103" s="789"/>
      <c r="S103" s="789"/>
      <c r="T103" s="789"/>
      <c r="U103" s="789"/>
      <c r="V103" s="789"/>
      <c r="W103" s="789"/>
      <c r="X103" s="789"/>
      <c r="Y103" s="789"/>
      <c r="Z103" s="789"/>
      <c r="AA103" s="789"/>
      <c r="AB103" s="789"/>
      <c r="AC103" s="789"/>
      <c r="AD103" s="789"/>
      <c r="AE103" s="789"/>
      <c r="AF103" s="70"/>
      <c r="AG103" s="70"/>
      <c r="AH103" s="70"/>
      <c r="AI103" s="71"/>
    </row>
    <row r="104" spans="2:31" ht="18">
      <c r="B104" s="536" t="s">
        <v>247</v>
      </c>
      <c r="C104" s="537"/>
      <c r="D104" s="815"/>
      <c r="E104" s="815"/>
      <c r="F104" s="815"/>
      <c r="G104" s="538"/>
      <c r="H104" s="816" t="s">
        <v>248</v>
      </c>
      <c r="I104" s="816"/>
      <c r="J104" s="816"/>
      <c r="K104" s="816"/>
      <c r="L104" s="400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</row>
    <row r="105" spans="2:31" ht="18">
      <c r="B105" s="529"/>
      <c r="C105" s="529"/>
      <c r="D105" s="703"/>
      <c r="E105" s="817"/>
      <c r="F105" s="817"/>
      <c r="G105" s="817"/>
      <c r="H105" s="529"/>
      <c r="I105" s="703"/>
      <c r="J105" s="817"/>
      <c r="K105" s="817"/>
      <c r="L105" s="400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698"/>
      <c r="X105" s="698"/>
      <c r="Y105" s="401"/>
      <c r="Z105" s="401"/>
      <c r="AA105" s="698"/>
      <c r="AB105" s="698"/>
      <c r="AC105" s="401"/>
      <c r="AD105" s="698"/>
      <c r="AE105" s="698"/>
    </row>
    <row r="106" spans="2:31" ht="18">
      <c r="B106" s="536"/>
      <c r="C106" s="537"/>
      <c r="D106" s="815"/>
      <c r="E106" s="815"/>
      <c r="F106" s="815"/>
      <c r="G106" s="538"/>
      <c r="H106" s="816"/>
      <c r="I106" s="816"/>
      <c r="J106" s="816"/>
      <c r="K106" s="816"/>
      <c r="L106" s="400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</row>
    <row r="107" spans="2:31" ht="18">
      <c r="B107" s="536"/>
      <c r="C107" s="537"/>
      <c r="D107" s="537"/>
      <c r="E107" s="537"/>
      <c r="F107" s="539"/>
      <c r="G107" s="538"/>
      <c r="H107" s="538"/>
      <c r="I107" s="540"/>
      <c r="J107" s="541"/>
      <c r="K107" s="541"/>
      <c r="L107" s="400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</row>
    <row r="108" spans="2:31" ht="18">
      <c r="B108" s="536"/>
      <c r="C108" s="537"/>
      <c r="D108" s="815"/>
      <c r="E108" s="815"/>
      <c r="F108" s="815"/>
      <c r="G108" s="538"/>
      <c r="H108" s="816"/>
      <c r="I108" s="816"/>
      <c r="J108" s="816"/>
      <c r="K108" s="816"/>
      <c r="L108" s="400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</row>
    <row r="109" spans="2:31" ht="18">
      <c r="B109" s="402"/>
      <c r="C109" s="403"/>
      <c r="D109" s="403"/>
      <c r="E109" s="404"/>
      <c r="F109" s="404"/>
      <c r="G109" s="405"/>
      <c r="H109" s="406"/>
      <c r="I109" s="406"/>
      <c r="J109" s="406"/>
      <c r="K109" s="406"/>
      <c r="L109" s="400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</row>
    <row r="110" spans="2:31" ht="18">
      <c r="B110" s="402"/>
      <c r="C110" s="403"/>
      <c r="D110" s="403"/>
      <c r="E110" s="404"/>
      <c r="F110" s="404"/>
      <c r="G110" s="405"/>
      <c r="H110" s="406"/>
      <c r="I110" s="406"/>
      <c r="J110" s="406"/>
      <c r="K110" s="406"/>
      <c r="L110" s="400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</row>
    <row r="111" spans="1:32" ht="18">
      <c r="A111" s="407"/>
      <c r="B111" s="398"/>
      <c r="C111" s="408"/>
      <c r="D111" s="403"/>
      <c r="E111" s="403"/>
      <c r="F111" s="403"/>
      <c r="G111" s="405"/>
      <c r="H111" s="406"/>
      <c r="I111" s="406"/>
      <c r="J111" s="406"/>
      <c r="K111" s="406"/>
      <c r="L111" s="406"/>
      <c r="M111" s="400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10"/>
    </row>
    <row r="112" spans="2:31" ht="18">
      <c r="B112" s="402"/>
      <c r="C112" s="403"/>
      <c r="D112" s="403"/>
      <c r="E112" s="404"/>
      <c r="F112" s="404"/>
      <c r="G112" s="405"/>
      <c r="H112" s="406"/>
      <c r="I112" s="406"/>
      <c r="J112" s="406"/>
      <c r="K112" s="406"/>
      <c r="L112" s="400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</row>
    <row r="113" spans="2:31" ht="18">
      <c r="B113" s="402"/>
      <c r="C113" s="403"/>
      <c r="D113" s="403"/>
      <c r="E113" s="404"/>
      <c r="F113" s="404"/>
      <c r="G113" s="405"/>
      <c r="H113" s="406"/>
      <c r="I113" s="406"/>
      <c r="J113" s="406"/>
      <c r="K113" s="406"/>
      <c r="L113" s="400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</row>
    <row r="114" spans="2:30" ht="18">
      <c r="B114" s="402"/>
      <c r="C114" s="403"/>
      <c r="D114" s="403"/>
      <c r="E114" s="404"/>
      <c r="F114" s="404"/>
      <c r="G114" s="405"/>
      <c r="H114" s="406"/>
      <c r="I114" s="406"/>
      <c r="J114" s="406"/>
      <c r="K114" s="406"/>
      <c r="L114" s="400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</row>
  </sheetData>
  <sheetProtection/>
  <mergeCells count="113">
    <mergeCell ref="D106:F106"/>
    <mergeCell ref="H106:K106"/>
    <mergeCell ref="D108:F108"/>
    <mergeCell ref="H108:K108"/>
    <mergeCell ref="D102:F102"/>
    <mergeCell ref="H102:K102"/>
    <mergeCell ref="D104:F104"/>
    <mergeCell ref="H104:K104"/>
    <mergeCell ref="D105:G105"/>
    <mergeCell ref="I105:K105"/>
    <mergeCell ref="A1:AB1"/>
    <mergeCell ref="A2:A5"/>
    <mergeCell ref="B2:B5"/>
    <mergeCell ref="C2:D3"/>
    <mergeCell ref="E2:E5"/>
    <mergeCell ref="F2:F5"/>
    <mergeCell ref="G2:G5"/>
    <mergeCell ref="H2:M2"/>
    <mergeCell ref="N2:AE3"/>
    <mergeCell ref="H3:H5"/>
    <mergeCell ref="I3:L3"/>
    <mergeCell ref="M3:M5"/>
    <mergeCell ref="C4:C5"/>
    <mergeCell ref="D4:D5"/>
    <mergeCell ref="I4:I5"/>
    <mergeCell ref="J4:J5"/>
    <mergeCell ref="K4:K5"/>
    <mergeCell ref="L4:L5"/>
    <mergeCell ref="N4:Q4"/>
    <mergeCell ref="R4:U4"/>
    <mergeCell ref="V4:Y4"/>
    <mergeCell ref="Z4:AC4"/>
    <mergeCell ref="AD4:AE4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8:AE8"/>
    <mergeCell ref="A9:AE9"/>
    <mergeCell ref="A10:AE10"/>
    <mergeCell ref="A22:B22"/>
    <mergeCell ref="A23:AE23"/>
    <mergeCell ref="A39:B39"/>
    <mergeCell ref="A40:AE40"/>
    <mergeCell ref="A76:B76"/>
    <mergeCell ref="A77:B77"/>
    <mergeCell ref="A78:AE78"/>
    <mergeCell ref="A79:AE79"/>
    <mergeCell ref="A82:B82"/>
    <mergeCell ref="A83:AE83"/>
    <mergeCell ref="A89:B89"/>
    <mergeCell ref="A90:B90"/>
    <mergeCell ref="A92:AE92"/>
    <mergeCell ref="A97:M97"/>
    <mergeCell ref="A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100:M100"/>
    <mergeCell ref="N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101:M101"/>
    <mergeCell ref="N101:Q101"/>
    <mergeCell ref="R101:U101"/>
    <mergeCell ref="V101:Y101"/>
    <mergeCell ref="Z101:AC101"/>
    <mergeCell ref="AD101:AE101"/>
    <mergeCell ref="W105:X105"/>
    <mergeCell ref="AA105:AB105"/>
    <mergeCell ref="AD105:AE105"/>
    <mergeCell ref="N102:Q102"/>
    <mergeCell ref="R102:U102"/>
    <mergeCell ref="V102:Y102"/>
    <mergeCell ref="Z102:AC102"/>
    <mergeCell ref="AD102:AE102"/>
    <mergeCell ref="N103:AE103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55" r:id="rId1"/>
  <rowBreaks count="2" manualBreakCount="2">
    <brk id="35" max="30" man="1"/>
    <brk id="75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114"/>
  <sheetViews>
    <sheetView showZeros="0" view="pageBreakPreview" zoomScale="70" zoomScaleNormal="50" zoomScaleSheetLayoutView="70" zoomScalePageLayoutView="0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72" sqref="K72"/>
    </sheetView>
  </sheetViews>
  <sheetFormatPr defaultColWidth="9.00390625" defaultRowHeight="12.75"/>
  <cols>
    <col min="1" max="1" width="9.25390625" style="398" customWidth="1"/>
    <col min="2" max="2" width="40.375" style="409" customWidth="1"/>
    <col min="3" max="3" width="5.375" style="410" customWidth="1"/>
    <col min="4" max="4" width="6.25390625" style="410" customWidth="1"/>
    <col min="5" max="6" width="4.00390625" style="410" customWidth="1"/>
    <col min="7" max="7" width="7.75390625" style="411" customWidth="1"/>
    <col min="8" max="8" width="8.625" style="407" customWidth="1"/>
    <col min="9" max="9" width="9.75390625" style="407" customWidth="1"/>
    <col min="10" max="10" width="7.75390625" style="407" customWidth="1"/>
    <col min="11" max="11" width="6.625" style="407" customWidth="1"/>
    <col min="12" max="12" width="10.125" style="407" customWidth="1"/>
    <col min="13" max="13" width="7.875" style="407" customWidth="1"/>
    <col min="14" max="14" width="5.875" style="407" customWidth="1"/>
    <col min="15" max="15" width="5.125" style="407" customWidth="1"/>
    <col min="16" max="16" width="5.25390625" style="407" customWidth="1"/>
    <col min="17" max="17" width="5.125" style="407" customWidth="1"/>
    <col min="18" max="18" width="6.125" style="407" customWidth="1"/>
    <col min="19" max="27" width="5.125" style="407" customWidth="1"/>
    <col min="28" max="28" width="6.00390625" style="407" customWidth="1"/>
    <col min="29" max="29" width="5.125" style="407" customWidth="1"/>
    <col min="30" max="30" width="5.375" style="407" customWidth="1"/>
    <col min="31" max="31" width="5.25390625" style="407" customWidth="1"/>
    <col min="32" max="32" width="9.75390625" style="11" bestFit="1" customWidth="1"/>
    <col min="33" max="34" width="9.125" style="11" customWidth="1"/>
    <col min="35" max="16384" width="9.125" style="1" customWidth="1"/>
  </cols>
  <sheetData>
    <row r="1" spans="1:34" s="2" customFormat="1" ht="19.5" thickBot="1">
      <c r="A1" s="783" t="s">
        <v>215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455"/>
      <c r="AD1" s="455"/>
      <c r="AE1" s="455"/>
      <c r="AF1" s="8"/>
      <c r="AG1" s="8"/>
      <c r="AH1" s="8"/>
    </row>
    <row r="2" spans="1:34" s="2" customFormat="1" ht="18.75">
      <c r="A2" s="729" t="s">
        <v>19</v>
      </c>
      <c r="B2" s="738" t="s">
        <v>30</v>
      </c>
      <c r="C2" s="733" t="s">
        <v>227</v>
      </c>
      <c r="D2" s="734"/>
      <c r="E2" s="731" t="s">
        <v>110</v>
      </c>
      <c r="F2" s="731" t="s">
        <v>47</v>
      </c>
      <c r="G2" s="785" t="s">
        <v>51</v>
      </c>
      <c r="H2" s="737" t="s">
        <v>20</v>
      </c>
      <c r="I2" s="737"/>
      <c r="J2" s="737"/>
      <c r="K2" s="737"/>
      <c r="L2" s="737"/>
      <c r="M2" s="737"/>
      <c r="N2" s="790" t="s">
        <v>226</v>
      </c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1"/>
      <c r="AD2" s="791"/>
      <c r="AE2" s="775"/>
      <c r="AF2" s="8"/>
      <c r="AG2" s="8"/>
      <c r="AH2" s="8"/>
    </row>
    <row r="3" spans="1:34" s="2" customFormat="1" ht="22.5" customHeight="1" thickBot="1">
      <c r="A3" s="730"/>
      <c r="B3" s="739"/>
      <c r="C3" s="735"/>
      <c r="D3" s="736"/>
      <c r="E3" s="732"/>
      <c r="F3" s="732"/>
      <c r="G3" s="786"/>
      <c r="H3" s="742" t="s">
        <v>21</v>
      </c>
      <c r="I3" s="795" t="s">
        <v>22</v>
      </c>
      <c r="J3" s="796"/>
      <c r="K3" s="796"/>
      <c r="L3" s="796"/>
      <c r="M3" s="768" t="s">
        <v>23</v>
      </c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3"/>
      <c r="AD3" s="793"/>
      <c r="AE3" s="794"/>
      <c r="AF3" s="8"/>
      <c r="AG3" s="8"/>
      <c r="AH3" s="8"/>
    </row>
    <row r="4" spans="1:34" s="2" customFormat="1" ht="21.75" customHeight="1">
      <c r="A4" s="730"/>
      <c r="B4" s="739"/>
      <c r="C4" s="740" t="s">
        <v>24</v>
      </c>
      <c r="D4" s="787" t="s">
        <v>25</v>
      </c>
      <c r="E4" s="732"/>
      <c r="F4" s="732"/>
      <c r="G4" s="786"/>
      <c r="H4" s="743"/>
      <c r="I4" s="768" t="s">
        <v>49</v>
      </c>
      <c r="J4" s="768" t="s">
        <v>73</v>
      </c>
      <c r="K4" s="766" t="s">
        <v>74</v>
      </c>
      <c r="L4" s="766" t="s">
        <v>55</v>
      </c>
      <c r="M4" s="784"/>
      <c r="N4" s="769" t="s">
        <v>26</v>
      </c>
      <c r="O4" s="770"/>
      <c r="P4" s="770"/>
      <c r="Q4" s="771"/>
      <c r="R4" s="769" t="s">
        <v>27</v>
      </c>
      <c r="S4" s="770"/>
      <c r="T4" s="770"/>
      <c r="U4" s="771"/>
      <c r="V4" s="769" t="s">
        <v>28</v>
      </c>
      <c r="W4" s="770"/>
      <c r="X4" s="770"/>
      <c r="Y4" s="771"/>
      <c r="Z4" s="769" t="s">
        <v>29</v>
      </c>
      <c r="AA4" s="770"/>
      <c r="AB4" s="770"/>
      <c r="AC4" s="770"/>
      <c r="AD4" s="774" t="s">
        <v>71</v>
      </c>
      <c r="AE4" s="775"/>
      <c r="AF4" s="8"/>
      <c r="AG4" s="8"/>
      <c r="AH4" s="8"/>
    </row>
    <row r="5" spans="1:34" s="2" customFormat="1" ht="37.5" customHeight="1" thickBot="1">
      <c r="A5" s="730"/>
      <c r="B5" s="739"/>
      <c r="C5" s="741"/>
      <c r="D5" s="788"/>
      <c r="E5" s="732"/>
      <c r="F5" s="732"/>
      <c r="G5" s="786"/>
      <c r="H5" s="744"/>
      <c r="I5" s="768"/>
      <c r="J5" s="768"/>
      <c r="K5" s="767"/>
      <c r="L5" s="767"/>
      <c r="M5" s="784"/>
      <c r="N5" s="764">
        <v>1</v>
      </c>
      <c r="O5" s="765"/>
      <c r="P5" s="772">
        <v>2</v>
      </c>
      <c r="Q5" s="773"/>
      <c r="R5" s="764">
        <v>3</v>
      </c>
      <c r="S5" s="765"/>
      <c r="T5" s="772">
        <v>4</v>
      </c>
      <c r="U5" s="773"/>
      <c r="V5" s="764">
        <v>5</v>
      </c>
      <c r="W5" s="765"/>
      <c r="X5" s="772">
        <v>6</v>
      </c>
      <c r="Y5" s="773"/>
      <c r="Z5" s="764">
        <v>7</v>
      </c>
      <c r="AA5" s="765"/>
      <c r="AB5" s="772">
        <v>8</v>
      </c>
      <c r="AC5" s="773"/>
      <c r="AD5" s="776">
        <v>9</v>
      </c>
      <c r="AE5" s="777"/>
      <c r="AF5" s="8"/>
      <c r="AG5" s="8"/>
      <c r="AH5" s="8"/>
    </row>
    <row r="6" spans="1:34" s="2" customFormat="1" ht="72" customHeight="1" thickBot="1">
      <c r="A6" s="79"/>
      <c r="B6" s="80"/>
      <c r="C6" s="454"/>
      <c r="D6" s="82"/>
      <c r="E6" s="454"/>
      <c r="F6" s="454"/>
      <c r="G6" s="456"/>
      <c r="H6" s="457"/>
      <c r="I6" s="457"/>
      <c r="J6" s="457"/>
      <c r="K6" s="85"/>
      <c r="L6" s="85"/>
      <c r="M6" s="412"/>
      <c r="N6" s="86" t="s">
        <v>224</v>
      </c>
      <c r="O6" s="86" t="s">
        <v>225</v>
      </c>
      <c r="P6" s="86" t="s">
        <v>224</v>
      </c>
      <c r="Q6" s="86" t="s">
        <v>225</v>
      </c>
      <c r="R6" s="86" t="s">
        <v>224</v>
      </c>
      <c r="S6" s="86" t="s">
        <v>225</v>
      </c>
      <c r="T6" s="86" t="s">
        <v>224</v>
      </c>
      <c r="U6" s="86" t="s">
        <v>225</v>
      </c>
      <c r="V6" s="86" t="s">
        <v>224</v>
      </c>
      <c r="W6" s="86" t="s">
        <v>225</v>
      </c>
      <c r="X6" s="86" t="s">
        <v>224</v>
      </c>
      <c r="Y6" s="86" t="s">
        <v>225</v>
      </c>
      <c r="Z6" s="86" t="s">
        <v>224</v>
      </c>
      <c r="AA6" s="86" t="s">
        <v>225</v>
      </c>
      <c r="AB6" s="86" t="s">
        <v>224</v>
      </c>
      <c r="AC6" s="86" t="s">
        <v>225</v>
      </c>
      <c r="AD6" s="86" t="s">
        <v>224</v>
      </c>
      <c r="AE6" s="86" t="s">
        <v>225</v>
      </c>
      <c r="AF6" s="8"/>
      <c r="AG6" s="8"/>
      <c r="AH6" s="8"/>
    </row>
    <row r="7" spans="1:34" s="4" customFormat="1" ht="19.5" thickBot="1">
      <c r="A7" s="87">
        <v>1</v>
      </c>
      <c r="B7" s="88">
        <v>2</v>
      </c>
      <c r="C7" s="89">
        <v>3</v>
      </c>
      <c r="D7" s="89">
        <v>4</v>
      </c>
      <c r="E7" s="89">
        <v>5</v>
      </c>
      <c r="F7" s="89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413">
        <v>12</v>
      </c>
      <c r="M7" s="414">
        <v>13</v>
      </c>
      <c r="N7" s="803">
        <v>14</v>
      </c>
      <c r="O7" s="752"/>
      <c r="P7" s="751">
        <v>15</v>
      </c>
      <c r="Q7" s="752"/>
      <c r="R7" s="751">
        <v>16</v>
      </c>
      <c r="S7" s="752"/>
      <c r="T7" s="751">
        <v>17</v>
      </c>
      <c r="U7" s="752"/>
      <c r="V7" s="751">
        <v>18</v>
      </c>
      <c r="W7" s="752"/>
      <c r="X7" s="751">
        <v>19</v>
      </c>
      <c r="Y7" s="752"/>
      <c r="Z7" s="751">
        <v>20</v>
      </c>
      <c r="AA7" s="752"/>
      <c r="AB7" s="751">
        <v>21</v>
      </c>
      <c r="AC7" s="752"/>
      <c r="AD7" s="751">
        <v>22</v>
      </c>
      <c r="AE7" s="752"/>
      <c r="AF7" s="9"/>
      <c r="AG7" s="9"/>
      <c r="AH7" s="9"/>
    </row>
    <row r="8" spans="1:34" s="2" customFormat="1" ht="19.5" thickBot="1">
      <c r="A8" s="753" t="s">
        <v>61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9"/>
      <c r="M8" s="759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9"/>
      <c r="AE8" s="760"/>
      <c r="AF8" s="8"/>
      <c r="AG8" s="8"/>
      <c r="AH8" s="8"/>
    </row>
    <row r="9" spans="1:34" s="2" customFormat="1" ht="19.5" thickBot="1">
      <c r="A9" s="753" t="s">
        <v>111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802"/>
      <c r="AF9" s="8"/>
      <c r="AG9" s="8"/>
      <c r="AH9" s="8"/>
    </row>
    <row r="10" spans="1:34" s="2" customFormat="1" ht="19.5" thickBot="1">
      <c r="A10" s="753" t="s">
        <v>112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5"/>
      <c r="AC10" s="755"/>
      <c r="AD10" s="755"/>
      <c r="AE10" s="756"/>
      <c r="AF10" s="8"/>
      <c r="AG10" s="8"/>
      <c r="AH10" s="8"/>
    </row>
    <row r="11" spans="1:35" s="3" customFormat="1" ht="31.5">
      <c r="A11" s="91" t="s">
        <v>113</v>
      </c>
      <c r="B11" s="92" t="s">
        <v>43</v>
      </c>
      <c r="C11" s="453"/>
      <c r="D11" s="94"/>
      <c r="E11" s="94"/>
      <c r="F11" s="94"/>
      <c r="G11" s="95">
        <f>G12+G13</f>
        <v>6.5</v>
      </c>
      <c r="H11" s="96">
        <f>H12+H13</f>
        <v>195</v>
      </c>
      <c r="I11" s="97">
        <f>I12+I13</f>
        <v>8</v>
      </c>
      <c r="J11" s="97">
        <f>J12+J13</f>
        <v>8</v>
      </c>
      <c r="K11" s="97"/>
      <c r="L11" s="97"/>
      <c r="M11" s="97">
        <f>M12+M13</f>
        <v>187</v>
      </c>
      <c r="N11" s="98"/>
      <c r="O11" s="99"/>
      <c r="P11" s="453"/>
      <c r="Q11" s="99"/>
      <c r="R11" s="98"/>
      <c r="S11" s="99"/>
      <c r="T11" s="453"/>
      <c r="U11" s="453"/>
      <c r="V11" s="98"/>
      <c r="W11" s="99"/>
      <c r="X11" s="453"/>
      <c r="Y11" s="452"/>
      <c r="Z11" s="98"/>
      <c r="AA11" s="99"/>
      <c r="AB11" s="98"/>
      <c r="AC11" s="101"/>
      <c r="AD11" s="98"/>
      <c r="AE11" s="101"/>
      <c r="AF11" s="55">
        <f>G12+G13</f>
        <v>6.5</v>
      </c>
      <c r="AG11" s="55" t="s">
        <v>26</v>
      </c>
      <c r="AH11" s="55"/>
      <c r="AI11" s="56"/>
    </row>
    <row r="12" spans="1:35" s="3" customFormat="1" ht="31.5">
      <c r="A12" s="102" t="s">
        <v>114</v>
      </c>
      <c r="B12" s="103" t="s">
        <v>43</v>
      </c>
      <c r="C12" s="104"/>
      <c r="D12" s="105">
        <v>1</v>
      </c>
      <c r="E12" s="105"/>
      <c r="F12" s="105"/>
      <c r="G12" s="106">
        <v>2.5</v>
      </c>
      <c r="H12" s="107">
        <f aca="true" t="shared" si="0" ref="H12:H21">G12*30</f>
        <v>75</v>
      </c>
      <c r="I12" s="107">
        <f aca="true" t="shared" si="1" ref="I12:I17">SUM(J12:L12)</f>
        <v>4</v>
      </c>
      <c r="J12" s="108">
        <v>4</v>
      </c>
      <c r="K12" s="108"/>
      <c r="L12" s="108"/>
      <c r="M12" s="109">
        <f aca="true" t="shared" si="2" ref="M12:M21">H12-I12</f>
        <v>71</v>
      </c>
      <c r="N12" s="110">
        <v>4</v>
      </c>
      <c r="O12" s="111">
        <v>0</v>
      </c>
      <c r="P12" s="104"/>
      <c r="Q12" s="111"/>
      <c r="R12" s="110"/>
      <c r="S12" s="111"/>
      <c r="T12" s="104"/>
      <c r="U12" s="104"/>
      <c r="V12" s="110"/>
      <c r="W12" s="111"/>
      <c r="X12" s="104"/>
      <c r="Y12" s="112"/>
      <c r="Z12" s="110"/>
      <c r="AA12" s="111"/>
      <c r="AB12" s="113"/>
      <c r="AC12" s="114"/>
      <c r="AD12" s="113"/>
      <c r="AE12" s="114"/>
      <c r="AF12" s="55">
        <f>G14+G16+G17</f>
        <v>12</v>
      </c>
      <c r="AG12" s="55" t="s">
        <v>27</v>
      </c>
      <c r="AH12" s="55"/>
      <c r="AI12" s="56"/>
    </row>
    <row r="13" spans="1:35" s="3" customFormat="1" ht="31.5">
      <c r="A13" s="102" t="s">
        <v>115</v>
      </c>
      <c r="B13" s="115" t="s">
        <v>43</v>
      </c>
      <c r="C13" s="116">
        <v>2</v>
      </c>
      <c r="D13" s="117"/>
      <c r="E13" s="117"/>
      <c r="F13" s="117"/>
      <c r="G13" s="118">
        <v>4</v>
      </c>
      <c r="H13" s="107">
        <f t="shared" si="0"/>
        <v>120</v>
      </c>
      <c r="I13" s="119">
        <f t="shared" si="1"/>
        <v>4</v>
      </c>
      <c r="J13" s="120">
        <v>4</v>
      </c>
      <c r="K13" s="120"/>
      <c r="L13" s="120"/>
      <c r="M13" s="109">
        <f t="shared" si="2"/>
        <v>116</v>
      </c>
      <c r="N13" s="113"/>
      <c r="O13" s="121"/>
      <c r="P13" s="116">
        <v>4</v>
      </c>
      <c r="Q13" s="111">
        <v>0</v>
      </c>
      <c r="R13" s="110"/>
      <c r="S13" s="111"/>
      <c r="T13" s="104"/>
      <c r="U13" s="104"/>
      <c r="V13" s="110"/>
      <c r="W13" s="111"/>
      <c r="X13" s="104"/>
      <c r="Y13" s="112"/>
      <c r="Z13" s="110"/>
      <c r="AA13" s="111"/>
      <c r="AB13" s="113"/>
      <c r="AC13" s="114"/>
      <c r="AD13" s="113"/>
      <c r="AE13" s="114"/>
      <c r="AF13" s="55">
        <f>G15+G20</f>
        <v>6</v>
      </c>
      <c r="AG13" s="55" t="s">
        <v>28</v>
      </c>
      <c r="AH13" s="55"/>
      <c r="AI13" s="56"/>
    </row>
    <row r="14" spans="1:35" s="3" customFormat="1" ht="18.75">
      <c r="A14" s="102" t="s">
        <v>117</v>
      </c>
      <c r="B14" s="115" t="s">
        <v>116</v>
      </c>
      <c r="C14" s="116">
        <v>3</v>
      </c>
      <c r="D14" s="117"/>
      <c r="E14" s="117"/>
      <c r="F14" s="117"/>
      <c r="G14" s="122">
        <v>4.5</v>
      </c>
      <c r="H14" s="107">
        <f t="shared" si="0"/>
        <v>135</v>
      </c>
      <c r="I14" s="119">
        <f t="shared" si="1"/>
        <v>4</v>
      </c>
      <c r="J14" s="120">
        <v>4</v>
      </c>
      <c r="K14" s="120"/>
      <c r="L14" s="120"/>
      <c r="M14" s="109">
        <f t="shared" si="2"/>
        <v>131</v>
      </c>
      <c r="N14" s="113"/>
      <c r="O14" s="121"/>
      <c r="P14" s="116"/>
      <c r="Q14" s="121"/>
      <c r="R14" s="113">
        <v>4</v>
      </c>
      <c r="S14" s="121">
        <v>0</v>
      </c>
      <c r="T14" s="116"/>
      <c r="U14" s="116"/>
      <c r="V14" s="113"/>
      <c r="W14" s="121"/>
      <c r="X14" s="116"/>
      <c r="Y14" s="123"/>
      <c r="Z14" s="113"/>
      <c r="AA14" s="121"/>
      <c r="AB14" s="113"/>
      <c r="AC14" s="114"/>
      <c r="AD14" s="113"/>
      <c r="AE14" s="114"/>
      <c r="AF14" s="55">
        <f>G18+G19+G21</f>
        <v>9</v>
      </c>
      <c r="AG14" s="55" t="s">
        <v>29</v>
      </c>
      <c r="AH14" s="55"/>
      <c r="AI14" s="56"/>
    </row>
    <row r="15" spans="1:35" s="3" customFormat="1" ht="18.75">
      <c r="A15" s="102" t="s">
        <v>118</v>
      </c>
      <c r="B15" s="124" t="s">
        <v>60</v>
      </c>
      <c r="C15" s="125"/>
      <c r="D15" s="445">
        <v>5</v>
      </c>
      <c r="E15" s="117"/>
      <c r="F15" s="117"/>
      <c r="G15" s="122">
        <v>3</v>
      </c>
      <c r="H15" s="107">
        <f t="shared" si="0"/>
        <v>90</v>
      </c>
      <c r="I15" s="119">
        <f t="shared" si="1"/>
        <v>4</v>
      </c>
      <c r="J15" s="120">
        <v>4</v>
      </c>
      <c r="K15" s="120"/>
      <c r="L15" s="120"/>
      <c r="M15" s="109">
        <f t="shared" si="2"/>
        <v>86</v>
      </c>
      <c r="N15" s="113"/>
      <c r="O15" s="121"/>
      <c r="P15" s="116"/>
      <c r="Q15" s="121"/>
      <c r="R15" s="113"/>
      <c r="S15" s="121">
        <v>0</v>
      </c>
      <c r="T15" s="116"/>
      <c r="U15" s="116"/>
      <c r="V15" s="460">
        <v>4</v>
      </c>
      <c r="W15" s="121"/>
      <c r="X15" s="116"/>
      <c r="Y15" s="123"/>
      <c r="Z15" s="113"/>
      <c r="AA15" s="121"/>
      <c r="AB15" s="113"/>
      <c r="AC15" s="114"/>
      <c r="AD15" s="113"/>
      <c r="AE15" s="114"/>
      <c r="AF15" s="55"/>
      <c r="AG15" s="55"/>
      <c r="AH15" s="55"/>
      <c r="AI15" s="56"/>
    </row>
    <row r="16" spans="1:35" s="3" customFormat="1" ht="31.5">
      <c r="A16" s="102" t="s">
        <v>119</v>
      </c>
      <c r="B16" s="115" t="s">
        <v>42</v>
      </c>
      <c r="C16" s="461">
        <v>4</v>
      </c>
      <c r="D16" s="126"/>
      <c r="E16" s="117"/>
      <c r="F16" s="117"/>
      <c r="G16" s="122">
        <v>3</v>
      </c>
      <c r="H16" s="107">
        <f t="shared" si="0"/>
        <v>90</v>
      </c>
      <c r="I16" s="119">
        <f t="shared" si="1"/>
        <v>4</v>
      </c>
      <c r="J16" s="120">
        <v>4</v>
      </c>
      <c r="K16" s="120"/>
      <c r="L16" s="120"/>
      <c r="M16" s="109">
        <f t="shared" si="2"/>
        <v>86</v>
      </c>
      <c r="N16" s="113"/>
      <c r="O16" s="121"/>
      <c r="P16" s="116"/>
      <c r="Q16" s="121"/>
      <c r="R16" s="113"/>
      <c r="S16" s="121"/>
      <c r="T16" s="116">
        <v>4</v>
      </c>
      <c r="U16" s="116"/>
      <c r="V16" s="113"/>
      <c r="W16" s="121"/>
      <c r="X16" s="116"/>
      <c r="Y16" s="123"/>
      <c r="Z16" s="113"/>
      <c r="AA16" s="121">
        <v>0</v>
      </c>
      <c r="AB16" s="113"/>
      <c r="AC16" s="114"/>
      <c r="AD16" s="113"/>
      <c r="AE16" s="114"/>
      <c r="AF16" s="55"/>
      <c r="AG16" s="55"/>
      <c r="AH16" s="55"/>
      <c r="AI16" s="56"/>
    </row>
    <row r="17" spans="1:35" s="3" customFormat="1" ht="18.75">
      <c r="A17" s="466" t="s">
        <v>120</v>
      </c>
      <c r="B17" s="467" t="s">
        <v>52</v>
      </c>
      <c r="C17" s="468">
        <v>3</v>
      </c>
      <c r="D17" s="469"/>
      <c r="E17" s="469"/>
      <c r="F17" s="469"/>
      <c r="G17" s="470">
        <v>4.5</v>
      </c>
      <c r="H17" s="463">
        <f t="shared" si="0"/>
        <v>135</v>
      </c>
      <c r="I17" s="464">
        <f t="shared" si="1"/>
        <v>4</v>
      </c>
      <c r="J17" s="471">
        <v>4</v>
      </c>
      <c r="K17" s="471"/>
      <c r="L17" s="471"/>
      <c r="M17" s="120">
        <f t="shared" si="2"/>
        <v>131</v>
      </c>
      <c r="N17" s="131"/>
      <c r="O17" s="130"/>
      <c r="P17" s="131"/>
      <c r="Q17" s="130"/>
      <c r="R17" s="129">
        <v>4</v>
      </c>
      <c r="S17" s="130"/>
      <c r="T17" s="131"/>
      <c r="U17" s="131">
        <v>0</v>
      </c>
      <c r="V17" s="129"/>
      <c r="W17" s="130"/>
      <c r="X17" s="131"/>
      <c r="Y17" s="132"/>
      <c r="Z17" s="129"/>
      <c r="AA17" s="130"/>
      <c r="AB17" s="129"/>
      <c r="AC17" s="133"/>
      <c r="AD17" s="129"/>
      <c r="AE17" s="133"/>
      <c r="AF17" s="55"/>
      <c r="AG17" s="55"/>
      <c r="AH17" s="55"/>
      <c r="AI17" s="56"/>
    </row>
    <row r="18" spans="1:35" s="483" customFormat="1" ht="18.75">
      <c r="A18" s="474" t="s">
        <v>233</v>
      </c>
      <c r="B18" s="475" t="s">
        <v>237</v>
      </c>
      <c r="C18" s="445"/>
      <c r="D18" s="445">
        <v>8</v>
      </c>
      <c r="E18" s="445"/>
      <c r="F18" s="445"/>
      <c r="G18" s="476">
        <v>3</v>
      </c>
      <c r="H18" s="444">
        <f t="shared" si="0"/>
        <v>90</v>
      </c>
      <c r="I18" s="444">
        <v>4</v>
      </c>
      <c r="J18" s="477">
        <v>4</v>
      </c>
      <c r="K18" s="477"/>
      <c r="L18" s="477"/>
      <c r="M18" s="477">
        <f t="shared" si="2"/>
        <v>86</v>
      </c>
      <c r="N18" s="461"/>
      <c r="O18" s="478"/>
      <c r="P18" s="468"/>
      <c r="Q18" s="478"/>
      <c r="R18" s="445"/>
      <c r="S18" s="478"/>
      <c r="T18" s="468"/>
      <c r="U18" s="468">
        <v>0</v>
      </c>
      <c r="V18" s="479"/>
      <c r="W18" s="478"/>
      <c r="X18" s="445"/>
      <c r="Y18" s="445"/>
      <c r="Z18" s="479"/>
      <c r="AA18" s="478"/>
      <c r="AB18" s="445">
        <v>4</v>
      </c>
      <c r="AC18" s="480"/>
      <c r="AD18" s="445"/>
      <c r="AE18" s="445"/>
      <c r="AF18" s="481"/>
      <c r="AG18" s="481"/>
      <c r="AH18" s="481"/>
      <c r="AI18" s="482"/>
    </row>
    <row r="19" spans="1:35" s="483" customFormat="1" ht="18.75">
      <c r="A19" s="474" t="s">
        <v>234</v>
      </c>
      <c r="B19" s="475" t="s">
        <v>238</v>
      </c>
      <c r="C19" s="445"/>
      <c r="D19" s="445">
        <v>7</v>
      </c>
      <c r="E19" s="445"/>
      <c r="F19" s="445"/>
      <c r="G19" s="476">
        <v>3</v>
      </c>
      <c r="H19" s="444">
        <f t="shared" si="0"/>
        <v>90</v>
      </c>
      <c r="I19" s="444">
        <v>4</v>
      </c>
      <c r="J19" s="477">
        <v>4</v>
      </c>
      <c r="K19" s="477"/>
      <c r="L19" s="477"/>
      <c r="M19" s="477">
        <f t="shared" si="2"/>
        <v>86</v>
      </c>
      <c r="N19" s="445"/>
      <c r="O19" s="478"/>
      <c r="P19" s="468"/>
      <c r="Q19" s="478"/>
      <c r="R19" s="445"/>
      <c r="S19" s="478"/>
      <c r="T19" s="468"/>
      <c r="U19" s="468">
        <v>0</v>
      </c>
      <c r="V19" s="479"/>
      <c r="W19" s="478"/>
      <c r="X19" s="445"/>
      <c r="Y19" s="445"/>
      <c r="Z19" s="479">
        <v>4</v>
      </c>
      <c r="AA19" s="478"/>
      <c r="AB19" s="445"/>
      <c r="AC19" s="480"/>
      <c r="AD19" s="445"/>
      <c r="AE19" s="445"/>
      <c r="AF19" s="481"/>
      <c r="AG19" s="481"/>
      <c r="AH19" s="481"/>
      <c r="AI19" s="482"/>
    </row>
    <row r="20" spans="1:35" s="3" customFormat="1" ht="18.75">
      <c r="A20" s="192" t="s">
        <v>235</v>
      </c>
      <c r="B20" s="484" t="s">
        <v>239</v>
      </c>
      <c r="C20" s="445"/>
      <c r="D20" s="117">
        <v>5</v>
      </c>
      <c r="E20" s="117"/>
      <c r="F20" s="117"/>
      <c r="G20" s="476">
        <v>3</v>
      </c>
      <c r="H20" s="444">
        <f t="shared" si="0"/>
        <v>90</v>
      </c>
      <c r="I20" s="444">
        <v>4</v>
      </c>
      <c r="J20" s="477">
        <v>4</v>
      </c>
      <c r="K20" s="477"/>
      <c r="L20" s="477"/>
      <c r="M20" s="477">
        <f t="shared" si="2"/>
        <v>86</v>
      </c>
      <c r="N20" s="117"/>
      <c r="O20" s="130"/>
      <c r="P20" s="131"/>
      <c r="Q20" s="130"/>
      <c r="R20" s="117"/>
      <c r="S20" s="130"/>
      <c r="T20" s="131"/>
      <c r="U20" s="131">
        <v>0</v>
      </c>
      <c r="V20" s="479">
        <v>4</v>
      </c>
      <c r="W20" s="130"/>
      <c r="X20" s="117"/>
      <c r="Y20" s="117"/>
      <c r="Z20" s="129"/>
      <c r="AA20" s="130"/>
      <c r="AB20" s="117"/>
      <c r="AC20" s="133"/>
      <c r="AD20" s="117"/>
      <c r="AE20" s="117"/>
      <c r="AF20" s="55"/>
      <c r="AG20" s="55"/>
      <c r="AH20" s="55"/>
      <c r="AI20" s="56"/>
    </row>
    <row r="21" spans="1:35" s="3" customFormat="1" ht="18.75">
      <c r="A21" s="192" t="s">
        <v>236</v>
      </c>
      <c r="B21" s="484" t="s">
        <v>240</v>
      </c>
      <c r="C21" s="445"/>
      <c r="D21" s="117">
        <v>7</v>
      </c>
      <c r="E21" s="117"/>
      <c r="F21" s="117"/>
      <c r="G21" s="476">
        <v>3</v>
      </c>
      <c r="H21" s="444">
        <f t="shared" si="0"/>
        <v>90</v>
      </c>
      <c r="I21" s="444">
        <v>4</v>
      </c>
      <c r="J21" s="477">
        <v>4</v>
      </c>
      <c r="K21" s="477"/>
      <c r="L21" s="477"/>
      <c r="M21" s="477">
        <f t="shared" si="2"/>
        <v>86</v>
      </c>
      <c r="N21" s="469"/>
      <c r="O21" s="130"/>
      <c r="P21" s="131"/>
      <c r="Q21" s="130"/>
      <c r="R21" s="469"/>
      <c r="S21" s="130"/>
      <c r="T21" s="469"/>
      <c r="U21" s="469">
        <v>0</v>
      </c>
      <c r="V21" s="129"/>
      <c r="W21" s="130"/>
      <c r="X21" s="131"/>
      <c r="Y21" s="486"/>
      <c r="Z21" s="469">
        <v>4</v>
      </c>
      <c r="AA21" s="469"/>
      <c r="AB21" s="131"/>
      <c r="AC21" s="133"/>
      <c r="AD21" s="469"/>
      <c r="AE21" s="469"/>
      <c r="AF21" s="55"/>
      <c r="AG21" s="55"/>
      <c r="AH21" s="55"/>
      <c r="AI21" s="56"/>
    </row>
    <row r="22" spans="1:35" s="2" customFormat="1" ht="19.5" thickBot="1">
      <c r="A22" s="812" t="s">
        <v>175</v>
      </c>
      <c r="B22" s="813"/>
      <c r="C22" s="465"/>
      <c r="D22" s="462"/>
      <c r="E22" s="472"/>
      <c r="F22" s="472"/>
      <c r="G22" s="473">
        <f>SUM(G12:G21)</f>
        <v>33.5</v>
      </c>
      <c r="H22" s="473">
        <f>SUM(H12:H21)</f>
        <v>1005</v>
      </c>
      <c r="I22" s="473">
        <f>SUM(I12:I21)</f>
        <v>40</v>
      </c>
      <c r="J22" s="473">
        <f>SUM(J12:J21)</f>
        <v>40</v>
      </c>
      <c r="K22" s="473"/>
      <c r="L22" s="473"/>
      <c r="M22" s="485">
        <f>SUM(M12:M21)</f>
        <v>965</v>
      </c>
      <c r="N22" s="336">
        <f>SUM(N12:N21)</f>
        <v>4</v>
      </c>
      <c r="O22" s="336">
        <f aca="true" t="shared" si="3" ref="O22:AE22">SUM(O12:O21)</f>
        <v>0</v>
      </c>
      <c r="P22" s="336">
        <f t="shared" si="3"/>
        <v>4</v>
      </c>
      <c r="Q22" s="336">
        <f t="shared" si="3"/>
        <v>0</v>
      </c>
      <c r="R22" s="336">
        <f t="shared" si="3"/>
        <v>8</v>
      </c>
      <c r="S22" s="336">
        <f t="shared" si="3"/>
        <v>0</v>
      </c>
      <c r="T22" s="336">
        <f t="shared" si="3"/>
        <v>4</v>
      </c>
      <c r="U22" s="336">
        <f t="shared" si="3"/>
        <v>0</v>
      </c>
      <c r="V22" s="336">
        <f t="shared" si="3"/>
        <v>8</v>
      </c>
      <c r="W22" s="336">
        <f t="shared" si="3"/>
        <v>0</v>
      </c>
      <c r="X22" s="336">
        <f t="shared" si="3"/>
        <v>0</v>
      </c>
      <c r="Y22" s="336">
        <f t="shared" si="3"/>
        <v>0</v>
      </c>
      <c r="Z22" s="336">
        <f t="shared" si="3"/>
        <v>8</v>
      </c>
      <c r="AA22" s="336">
        <f t="shared" si="3"/>
        <v>0</v>
      </c>
      <c r="AB22" s="336">
        <f t="shared" si="3"/>
        <v>4</v>
      </c>
      <c r="AC22" s="336">
        <f t="shared" si="3"/>
        <v>0</v>
      </c>
      <c r="AD22" s="336">
        <f t="shared" si="3"/>
        <v>0</v>
      </c>
      <c r="AE22" s="336">
        <f t="shared" si="3"/>
        <v>0</v>
      </c>
      <c r="AF22" s="57"/>
      <c r="AG22" s="57"/>
      <c r="AH22" s="57"/>
      <c r="AI22" s="58"/>
    </row>
    <row r="23" spans="1:35" s="2" customFormat="1" ht="19.5" thickBot="1">
      <c r="A23" s="818" t="s">
        <v>121</v>
      </c>
      <c r="B23" s="819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0"/>
      <c r="AB23" s="821"/>
      <c r="AC23" s="821"/>
      <c r="AD23" s="821"/>
      <c r="AE23" s="822"/>
      <c r="AF23" s="57"/>
      <c r="AG23" s="57"/>
      <c r="AH23" s="57"/>
      <c r="AI23" s="58"/>
    </row>
    <row r="24" spans="1:35" s="507" customFormat="1" ht="31.5" customHeight="1">
      <c r="A24" s="487" t="s">
        <v>122</v>
      </c>
      <c r="B24" s="488" t="s">
        <v>64</v>
      </c>
      <c r="C24" s="489">
        <v>3</v>
      </c>
      <c r="D24" s="490"/>
      <c r="E24" s="490"/>
      <c r="F24" s="490"/>
      <c r="G24" s="491">
        <v>7</v>
      </c>
      <c r="H24" s="491">
        <f>G24*30</f>
        <v>210</v>
      </c>
      <c r="I24" s="492">
        <v>12</v>
      </c>
      <c r="J24" s="492">
        <v>8</v>
      </c>
      <c r="K24" s="492"/>
      <c r="L24" s="492">
        <v>4</v>
      </c>
      <c r="M24" s="493">
        <f aca="true" t="shared" si="4" ref="M24:M38">H24-I24</f>
        <v>198</v>
      </c>
      <c r="N24" s="494"/>
      <c r="O24" s="495"/>
      <c r="P24" s="496"/>
      <c r="Q24" s="496"/>
      <c r="R24" s="497">
        <v>12</v>
      </c>
      <c r="S24" s="498">
        <v>0</v>
      </c>
      <c r="T24" s="499"/>
      <c r="U24" s="500"/>
      <c r="V24" s="494"/>
      <c r="W24" s="495"/>
      <c r="X24" s="499"/>
      <c r="Y24" s="500"/>
      <c r="Z24" s="494"/>
      <c r="AA24" s="495"/>
      <c r="AB24" s="501"/>
      <c r="AC24" s="502"/>
      <c r="AD24" s="503"/>
      <c r="AE24" s="502"/>
      <c r="AF24" s="504">
        <f>G28+G29+G30+G32+G35+G36+G38</f>
        <v>37</v>
      </c>
      <c r="AG24" s="505" t="s">
        <v>26</v>
      </c>
      <c r="AH24" s="504"/>
      <c r="AI24" s="506">
        <f>J24</f>
        <v>8</v>
      </c>
    </row>
    <row r="25" spans="1:35" s="51" customFormat="1" ht="6.75" customHeight="1" hidden="1">
      <c r="A25" s="156" t="s">
        <v>123</v>
      </c>
      <c r="B25" s="157" t="s">
        <v>65</v>
      </c>
      <c r="C25" s="158"/>
      <c r="D25" s="159"/>
      <c r="E25" s="160"/>
      <c r="F25" s="160"/>
      <c r="G25" s="161"/>
      <c r="H25" s="162"/>
      <c r="I25" s="163"/>
      <c r="J25" s="159"/>
      <c r="K25" s="159"/>
      <c r="L25" s="159"/>
      <c r="M25" s="164"/>
      <c r="N25" s="165"/>
      <c r="O25" s="166"/>
      <c r="P25" s="167"/>
      <c r="Q25" s="167"/>
      <c r="R25" s="168"/>
      <c r="S25" s="169"/>
      <c r="T25" s="170"/>
      <c r="U25" s="171"/>
      <c r="V25" s="165"/>
      <c r="W25" s="166"/>
      <c r="X25" s="170"/>
      <c r="Y25" s="171"/>
      <c r="Z25" s="165"/>
      <c r="AA25" s="166"/>
      <c r="AB25" s="172"/>
      <c r="AC25" s="173"/>
      <c r="AD25" s="165"/>
      <c r="AE25" s="173"/>
      <c r="AF25" s="61"/>
      <c r="AG25" s="55" t="s">
        <v>27</v>
      </c>
      <c r="AH25" s="61"/>
      <c r="AI25" s="506">
        <f aca="true" t="shared" si="5" ref="AI25:AI33">J25</f>
        <v>0</v>
      </c>
    </row>
    <row r="26" spans="1:35" s="51" customFormat="1" ht="9" customHeight="1" hidden="1">
      <c r="A26" s="156" t="s">
        <v>124</v>
      </c>
      <c r="B26" s="157" t="s">
        <v>66</v>
      </c>
      <c r="C26" s="158"/>
      <c r="D26" s="159"/>
      <c r="E26" s="160"/>
      <c r="F26" s="160"/>
      <c r="G26" s="161"/>
      <c r="H26" s="162"/>
      <c r="I26" s="163"/>
      <c r="J26" s="159"/>
      <c r="K26" s="159"/>
      <c r="L26" s="159"/>
      <c r="M26" s="164"/>
      <c r="N26" s="174"/>
      <c r="O26" s="175"/>
      <c r="P26" s="167"/>
      <c r="Q26" s="167"/>
      <c r="R26" s="168"/>
      <c r="S26" s="169"/>
      <c r="T26" s="170"/>
      <c r="U26" s="171"/>
      <c r="V26" s="165"/>
      <c r="W26" s="166"/>
      <c r="X26" s="170"/>
      <c r="Y26" s="171"/>
      <c r="Z26" s="165"/>
      <c r="AA26" s="166"/>
      <c r="AB26" s="172"/>
      <c r="AC26" s="173"/>
      <c r="AD26" s="165"/>
      <c r="AE26" s="173"/>
      <c r="AF26" s="61"/>
      <c r="AG26" s="55" t="s">
        <v>28</v>
      </c>
      <c r="AH26" s="61"/>
      <c r="AI26" s="506">
        <f t="shared" si="5"/>
        <v>0</v>
      </c>
    </row>
    <row r="27" spans="1:35" s="5" customFormat="1" ht="18.75">
      <c r="A27" s="176" t="s">
        <v>125</v>
      </c>
      <c r="B27" s="177" t="s">
        <v>70</v>
      </c>
      <c r="C27" s="178"/>
      <c r="D27" s="179"/>
      <c r="E27" s="179"/>
      <c r="F27" s="179"/>
      <c r="G27" s="180">
        <f>SUM(G28:G29)</f>
        <v>8</v>
      </c>
      <c r="H27" s="181">
        <f aca="true" t="shared" si="6" ref="H27:M27">SUM(H28:H29)</f>
        <v>240</v>
      </c>
      <c r="I27" s="182">
        <f t="shared" si="6"/>
        <v>20</v>
      </c>
      <c r="J27" s="182">
        <f t="shared" si="6"/>
        <v>8</v>
      </c>
      <c r="K27" s="182">
        <f t="shared" si="6"/>
        <v>12</v>
      </c>
      <c r="L27" s="181"/>
      <c r="M27" s="182">
        <f t="shared" si="6"/>
        <v>220</v>
      </c>
      <c r="N27" s="183"/>
      <c r="O27" s="184"/>
      <c r="P27" s="185"/>
      <c r="Q27" s="185"/>
      <c r="R27" s="186"/>
      <c r="S27" s="187"/>
      <c r="T27" s="188"/>
      <c r="U27" s="189"/>
      <c r="V27" s="186"/>
      <c r="W27" s="187"/>
      <c r="X27" s="188"/>
      <c r="Y27" s="189"/>
      <c r="Z27" s="186"/>
      <c r="AA27" s="187"/>
      <c r="AB27" s="190"/>
      <c r="AC27" s="191"/>
      <c r="AD27" s="186"/>
      <c r="AE27" s="191"/>
      <c r="AF27" s="63">
        <f>G24+G33+G37</f>
        <v>14</v>
      </c>
      <c r="AG27" s="55" t="s">
        <v>27</v>
      </c>
      <c r="AH27" s="63"/>
      <c r="AI27" s="506"/>
    </row>
    <row r="28" spans="1:35" s="5" customFormat="1" ht="18.75">
      <c r="A28" s="192" t="s">
        <v>126</v>
      </c>
      <c r="B28" s="115" t="s">
        <v>70</v>
      </c>
      <c r="C28" s="116"/>
      <c r="D28" s="117">
        <v>1</v>
      </c>
      <c r="E28" s="117"/>
      <c r="F28" s="117"/>
      <c r="G28" s="193">
        <v>4</v>
      </c>
      <c r="H28" s="508">
        <f>G28*30</f>
        <v>120</v>
      </c>
      <c r="I28" s="444">
        <f aca="true" t="shared" si="7" ref="I28:I33">SUM(J28:L28)</f>
        <v>8</v>
      </c>
      <c r="J28" s="447">
        <v>4</v>
      </c>
      <c r="K28" s="445">
        <v>4</v>
      </c>
      <c r="L28" s="445"/>
      <c r="M28" s="509">
        <f t="shared" si="4"/>
        <v>112</v>
      </c>
      <c r="N28" s="510">
        <v>8</v>
      </c>
      <c r="O28" s="511">
        <v>0</v>
      </c>
      <c r="P28" s="512"/>
      <c r="Q28" s="185"/>
      <c r="R28" s="186"/>
      <c r="S28" s="187"/>
      <c r="T28" s="188"/>
      <c r="U28" s="189"/>
      <c r="V28" s="186"/>
      <c r="W28" s="187"/>
      <c r="X28" s="188"/>
      <c r="Y28" s="189"/>
      <c r="Z28" s="186"/>
      <c r="AA28" s="187"/>
      <c r="AB28" s="190"/>
      <c r="AC28" s="191"/>
      <c r="AD28" s="186"/>
      <c r="AE28" s="191"/>
      <c r="AF28" s="63"/>
      <c r="AG28" s="55" t="s">
        <v>28</v>
      </c>
      <c r="AH28" s="63"/>
      <c r="AI28" s="506">
        <f t="shared" si="5"/>
        <v>4</v>
      </c>
    </row>
    <row r="29" spans="1:35" s="5" customFormat="1" ht="18.75">
      <c r="A29" s="192" t="s">
        <v>127</v>
      </c>
      <c r="B29" s="115" t="s">
        <v>70</v>
      </c>
      <c r="C29" s="116">
        <v>2</v>
      </c>
      <c r="D29" s="117"/>
      <c r="E29" s="117"/>
      <c r="F29" s="117"/>
      <c r="G29" s="193">
        <v>4</v>
      </c>
      <c r="H29" s="508">
        <f>G29*30</f>
        <v>120</v>
      </c>
      <c r="I29" s="444">
        <f t="shared" si="7"/>
        <v>12</v>
      </c>
      <c r="J29" s="447">
        <v>4</v>
      </c>
      <c r="K29" s="445">
        <v>8</v>
      </c>
      <c r="L29" s="445"/>
      <c r="M29" s="509">
        <f t="shared" si="4"/>
        <v>108</v>
      </c>
      <c r="N29" s="510"/>
      <c r="O29" s="511"/>
      <c r="P29" s="512">
        <v>12</v>
      </c>
      <c r="Q29" s="185"/>
      <c r="R29" s="186"/>
      <c r="S29" s="187"/>
      <c r="T29" s="188"/>
      <c r="U29" s="189"/>
      <c r="V29" s="186"/>
      <c r="W29" s="187"/>
      <c r="X29" s="188"/>
      <c r="Y29" s="189"/>
      <c r="Z29" s="186"/>
      <c r="AA29" s="187"/>
      <c r="AB29" s="190"/>
      <c r="AC29" s="191"/>
      <c r="AD29" s="186"/>
      <c r="AE29" s="191"/>
      <c r="AF29" s="63"/>
      <c r="AG29" s="55" t="s">
        <v>29</v>
      </c>
      <c r="AH29" s="63"/>
      <c r="AI29" s="506">
        <f t="shared" si="5"/>
        <v>4</v>
      </c>
    </row>
    <row r="30" spans="1:35" s="5" customFormat="1" ht="31.5">
      <c r="A30" s="176" t="s">
        <v>128</v>
      </c>
      <c r="B30" s="198" t="s">
        <v>56</v>
      </c>
      <c r="C30" s="178">
        <v>1</v>
      </c>
      <c r="D30" s="199"/>
      <c r="E30" s="199"/>
      <c r="F30" s="199"/>
      <c r="G30" s="513">
        <v>4</v>
      </c>
      <c r="H30" s="514">
        <f>G30*30</f>
        <v>120</v>
      </c>
      <c r="I30" s="515">
        <v>8</v>
      </c>
      <c r="J30" s="516">
        <v>8</v>
      </c>
      <c r="K30" s="516"/>
      <c r="L30" s="516"/>
      <c r="M30" s="493">
        <f t="shared" si="4"/>
        <v>112</v>
      </c>
      <c r="N30" s="439">
        <v>8</v>
      </c>
      <c r="O30" s="458">
        <v>0</v>
      </c>
      <c r="P30" s="188"/>
      <c r="Q30" s="188"/>
      <c r="R30" s="186"/>
      <c r="S30" s="187"/>
      <c r="T30" s="188"/>
      <c r="U30" s="189"/>
      <c r="V30" s="186"/>
      <c r="W30" s="187"/>
      <c r="X30" s="188"/>
      <c r="Y30" s="189"/>
      <c r="Z30" s="186"/>
      <c r="AA30" s="187"/>
      <c r="AB30" s="190"/>
      <c r="AC30" s="191"/>
      <c r="AD30" s="186"/>
      <c r="AE30" s="191"/>
      <c r="AF30" s="63"/>
      <c r="AG30" s="63"/>
      <c r="AH30" s="63"/>
      <c r="AI30" s="506">
        <f t="shared" si="5"/>
        <v>8</v>
      </c>
    </row>
    <row r="31" spans="1:35" s="5" customFormat="1" ht="18.75">
      <c r="A31" s="176" t="s">
        <v>129</v>
      </c>
      <c r="B31" s="177" t="s">
        <v>39</v>
      </c>
      <c r="C31" s="178"/>
      <c r="D31" s="179"/>
      <c r="E31" s="179"/>
      <c r="F31" s="179"/>
      <c r="G31" s="181">
        <f>G32+G33</f>
        <v>6</v>
      </c>
      <c r="H31" s="181">
        <f>H32+H33</f>
        <v>180</v>
      </c>
      <c r="I31" s="182">
        <f>I32+I33</f>
        <v>16</v>
      </c>
      <c r="J31" s="182">
        <f>J32+J33</f>
        <v>8</v>
      </c>
      <c r="K31" s="181"/>
      <c r="L31" s="182">
        <f>L32+L33</f>
        <v>8</v>
      </c>
      <c r="M31" s="201">
        <f t="shared" si="4"/>
        <v>164</v>
      </c>
      <c r="N31" s="186"/>
      <c r="O31" s="187"/>
      <c r="P31" s="188"/>
      <c r="Q31" s="188"/>
      <c r="R31" s="204"/>
      <c r="S31" s="205"/>
      <c r="T31" s="188"/>
      <c r="U31" s="189"/>
      <c r="V31" s="186"/>
      <c r="W31" s="187"/>
      <c r="X31" s="188"/>
      <c r="Y31" s="189"/>
      <c r="Z31" s="186"/>
      <c r="AA31" s="187"/>
      <c r="AB31" s="190"/>
      <c r="AC31" s="191"/>
      <c r="AD31" s="186"/>
      <c r="AE31" s="191"/>
      <c r="AF31" s="63"/>
      <c r="AG31" s="63"/>
      <c r="AH31" s="63"/>
      <c r="AI31" s="506"/>
    </row>
    <row r="32" spans="1:35" s="53" customFormat="1" ht="18.75">
      <c r="A32" s="206" t="s">
        <v>130</v>
      </c>
      <c r="B32" s="207" t="s">
        <v>39</v>
      </c>
      <c r="C32" s="208">
        <v>2</v>
      </c>
      <c r="D32" s="126"/>
      <c r="E32" s="126"/>
      <c r="F32" s="126"/>
      <c r="G32" s="209">
        <v>5</v>
      </c>
      <c r="H32" s="210">
        <f>G32*30</f>
        <v>150</v>
      </c>
      <c r="I32" s="211">
        <f t="shared" si="7"/>
        <v>12</v>
      </c>
      <c r="J32" s="126">
        <v>8</v>
      </c>
      <c r="K32" s="126"/>
      <c r="L32" s="126">
        <v>4</v>
      </c>
      <c r="M32" s="212">
        <f>H32-I32</f>
        <v>138</v>
      </c>
      <c r="N32" s="213"/>
      <c r="O32" s="214"/>
      <c r="P32" s="417">
        <v>12</v>
      </c>
      <c r="Q32" s="215"/>
      <c r="R32" s="216"/>
      <c r="S32" s="216"/>
      <c r="T32" s="217"/>
      <c r="U32" s="218"/>
      <c r="V32" s="213"/>
      <c r="W32" s="214"/>
      <c r="X32" s="217"/>
      <c r="Y32" s="218"/>
      <c r="Z32" s="213"/>
      <c r="AA32" s="214"/>
      <c r="AB32" s="219"/>
      <c r="AC32" s="220"/>
      <c r="AD32" s="213"/>
      <c r="AE32" s="220"/>
      <c r="AF32" s="65"/>
      <c r="AG32" s="65"/>
      <c r="AH32" s="65"/>
      <c r="AI32" s="506">
        <f t="shared" si="5"/>
        <v>8</v>
      </c>
    </row>
    <row r="33" spans="1:35" s="5" customFormat="1" ht="18.75">
      <c r="A33" s="192" t="s">
        <v>131</v>
      </c>
      <c r="B33" s="115" t="s">
        <v>53</v>
      </c>
      <c r="C33" s="116"/>
      <c r="D33" s="117"/>
      <c r="E33" s="117"/>
      <c r="F33" s="117">
        <v>3</v>
      </c>
      <c r="G33" s="122">
        <v>1</v>
      </c>
      <c r="H33" s="194">
        <f>G33*30</f>
        <v>30</v>
      </c>
      <c r="I33" s="195">
        <f t="shared" si="7"/>
        <v>4</v>
      </c>
      <c r="J33" s="196"/>
      <c r="K33" s="196"/>
      <c r="L33" s="196">
        <v>4</v>
      </c>
      <c r="M33" s="197">
        <f t="shared" si="4"/>
        <v>26</v>
      </c>
      <c r="N33" s="186"/>
      <c r="O33" s="187"/>
      <c r="P33" s="188"/>
      <c r="Q33" s="188"/>
      <c r="R33" s="113">
        <v>4</v>
      </c>
      <c r="S33" s="121"/>
      <c r="T33" s="116"/>
      <c r="U33" s="123"/>
      <c r="V33" s="186"/>
      <c r="W33" s="187"/>
      <c r="X33" s="188"/>
      <c r="Y33" s="189"/>
      <c r="Z33" s="186"/>
      <c r="AA33" s="187"/>
      <c r="AB33" s="190"/>
      <c r="AC33" s="191"/>
      <c r="AD33" s="186"/>
      <c r="AE33" s="191"/>
      <c r="AF33" s="63"/>
      <c r="AG33" s="63"/>
      <c r="AH33" s="63"/>
      <c r="AI33" s="506">
        <f t="shared" si="5"/>
        <v>0</v>
      </c>
    </row>
    <row r="34" spans="1:35" s="5" customFormat="1" ht="18.75">
      <c r="A34" s="176" t="s">
        <v>132</v>
      </c>
      <c r="B34" s="177" t="s">
        <v>50</v>
      </c>
      <c r="C34" s="178"/>
      <c r="D34" s="179"/>
      <c r="E34" s="179"/>
      <c r="F34" s="179"/>
      <c r="G34" s="181">
        <f>G35+G36</f>
        <v>14</v>
      </c>
      <c r="H34" s="181">
        <f>H35+H36</f>
        <v>420</v>
      </c>
      <c r="I34" s="182">
        <f>I35+I36</f>
        <v>32</v>
      </c>
      <c r="J34" s="182">
        <v>20</v>
      </c>
      <c r="K34" s="182"/>
      <c r="L34" s="182">
        <v>12</v>
      </c>
      <c r="M34" s="182">
        <f>H34-I34</f>
        <v>388</v>
      </c>
      <c r="N34" s="202"/>
      <c r="O34" s="458"/>
      <c r="P34" s="185"/>
      <c r="Q34" s="185"/>
      <c r="R34" s="186"/>
      <c r="S34" s="187"/>
      <c r="T34" s="188"/>
      <c r="U34" s="189"/>
      <c r="V34" s="186"/>
      <c r="W34" s="187"/>
      <c r="X34" s="188"/>
      <c r="Y34" s="189"/>
      <c r="Z34" s="186"/>
      <c r="AA34" s="187"/>
      <c r="AB34" s="190"/>
      <c r="AC34" s="191"/>
      <c r="AD34" s="186"/>
      <c r="AE34" s="191"/>
      <c r="AF34" s="63"/>
      <c r="AG34" s="63"/>
      <c r="AH34" s="63"/>
      <c r="AI34" s="506"/>
    </row>
    <row r="35" spans="1:35" s="5" customFormat="1" ht="31.5">
      <c r="A35" s="192" t="s">
        <v>133</v>
      </c>
      <c r="B35" s="115" t="s">
        <v>67</v>
      </c>
      <c r="C35" s="116">
        <v>1</v>
      </c>
      <c r="D35" s="117"/>
      <c r="E35" s="117"/>
      <c r="F35" s="117"/>
      <c r="G35" s="122">
        <v>7</v>
      </c>
      <c r="H35" s="194">
        <f>G35*30</f>
        <v>210</v>
      </c>
      <c r="I35" s="195">
        <v>16</v>
      </c>
      <c r="J35" s="221" t="s">
        <v>205</v>
      </c>
      <c r="K35" s="117"/>
      <c r="L35" s="221" t="s">
        <v>206</v>
      </c>
      <c r="M35" s="197">
        <f t="shared" si="4"/>
        <v>194</v>
      </c>
      <c r="N35" s="202">
        <v>12</v>
      </c>
      <c r="O35" s="458">
        <v>4</v>
      </c>
      <c r="P35" s="185"/>
      <c r="Q35" s="185"/>
      <c r="R35" s="186"/>
      <c r="S35" s="187"/>
      <c r="T35" s="188"/>
      <c r="U35" s="189"/>
      <c r="V35" s="186"/>
      <c r="W35" s="187"/>
      <c r="X35" s="188"/>
      <c r="Y35" s="189"/>
      <c r="Z35" s="186"/>
      <c r="AA35" s="187"/>
      <c r="AB35" s="190"/>
      <c r="AC35" s="191"/>
      <c r="AD35" s="186"/>
      <c r="AE35" s="191"/>
      <c r="AF35" s="63">
        <v>10</v>
      </c>
      <c r="AG35" s="63">
        <v>6</v>
      </c>
      <c r="AH35" s="63"/>
      <c r="AI35" s="506">
        <v>10</v>
      </c>
    </row>
    <row r="36" spans="1:35" s="5" customFormat="1" ht="31.5">
      <c r="A36" s="192" t="s">
        <v>134</v>
      </c>
      <c r="B36" s="115" t="s">
        <v>68</v>
      </c>
      <c r="C36" s="116">
        <v>2</v>
      </c>
      <c r="D36" s="117"/>
      <c r="E36" s="117"/>
      <c r="F36" s="117"/>
      <c r="G36" s="122">
        <v>7</v>
      </c>
      <c r="H36" s="194">
        <f>G36*30</f>
        <v>210</v>
      </c>
      <c r="I36" s="195">
        <v>16</v>
      </c>
      <c r="J36" s="221" t="s">
        <v>205</v>
      </c>
      <c r="K36" s="117"/>
      <c r="L36" s="221" t="s">
        <v>208</v>
      </c>
      <c r="M36" s="197">
        <f t="shared" si="4"/>
        <v>194</v>
      </c>
      <c r="N36" s="202"/>
      <c r="O36" s="458"/>
      <c r="P36" s="185">
        <v>12</v>
      </c>
      <c r="Q36" s="185">
        <v>4</v>
      </c>
      <c r="R36" s="186"/>
      <c r="S36" s="187"/>
      <c r="T36" s="188"/>
      <c r="U36" s="189"/>
      <c r="V36" s="186"/>
      <c r="W36" s="187"/>
      <c r="X36" s="188"/>
      <c r="Y36" s="189"/>
      <c r="Z36" s="186"/>
      <c r="AA36" s="187"/>
      <c r="AB36" s="190"/>
      <c r="AC36" s="191"/>
      <c r="AD36" s="186"/>
      <c r="AE36" s="191"/>
      <c r="AF36" s="63">
        <v>8</v>
      </c>
      <c r="AG36" s="63">
        <v>4</v>
      </c>
      <c r="AH36" s="63"/>
      <c r="AI36" s="506">
        <v>10</v>
      </c>
    </row>
    <row r="37" spans="1:35" s="54" customFormat="1" ht="18.75">
      <c r="A37" s="176" t="s">
        <v>135</v>
      </c>
      <c r="B37" s="177" t="s">
        <v>38</v>
      </c>
      <c r="C37" s="222">
        <v>3</v>
      </c>
      <c r="D37" s="179"/>
      <c r="E37" s="179"/>
      <c r="F37" s="179"/>
      <c r="G37" s="181">
        <v>6</v>
      </c>
      <c r="H37" s="200">
        <f>G37*30</f>
        <v>180</v>
      </c>
      <c r="I37" s="182">
        <v>12</v>
      </c>
      <c r="J37" s="221" t="s">
        <v>228</v>
      </c>
      <c r="K37" s="179"/>
      <c r="L37" s="275">
        <v>4</v>
      </c>
      <c r="M37" s="201">
        <f t="shared" si="4"/>
        <v>168</v>
      </c>
      <c r="N37" s="186"/>
      <c r="O37" s="187"/>
      <c r="P37" s="223"/>
      <c r="Q37" s="223"/>
      <c r="R37" s="204">
        <v>12</v>
      </c>
      <c r="S37" s="187"/>
      <c r="T37" s="188"/>
      <c r="U37" s="189"/>
      <c r="V37" s="186"/>
      <c r="W37" s="187"/>
      <c r="X37" s="188"/>
      <c r="Y37" s="189"/>
      <c r="Z37" s="186"/>
      <c r="AA37" s="187"/>
      <c r="AB37" s="190"/>
      <c r="AC37" s="191"/>
      <c r="AD37" s="186"/>
      <c r="AE37" s="191"/>
      <c r="AF37" s="67">
        <v>6</v>
      </c>
      <c r="AG37" s="67">
        <v>2</v>
      </c>
      <c r="AH37" s="67"/>
      <c r="AI37" s="506">
        <v>8</v>
      </c>
    </row>
    <row r="38" spans="1:35" s="5" customFormat="1" ht="19.5" thickBot="1">
      <c r="A38" s="176" t="s">
        <v>136</v>
      </c>
      <c r="B38" s="177" t="s">
        <v>37</v>
      </c>
      <c r="C38" s="178">
        <v>1</v>
      </c>
      <c r="D38" s="179"/>
      <c r="E38" s="179"/>
      <c r="F38" s="179"/>
      <c r="G38" s="181">
        <v>6</v>
      </c>
      <c r="H38" s="200">
        <f>G38*30</f>
        <v>180</v>
      </c>
      <c r="I38" s="182">
        <v>12</v>
      </c>
      <c r="J38" s="221" t="s">
        <v>228</v>
      </c>
      <c r="K38" s="179"/>
      <c r="L38" s="275">
        <v>4</v>
      </c>
      <c r="M38" s="201">
        <f t="shared" si="4"/>
        <v>168</v>
      </c>
      <c r="N38" s="224">
        <v>12</v>
      </c>
      <c r="O38" s="225"/>
      <c r="P38" s="226"/>
      <c r="Q38" s="226"/>
      <c r="R38" s="227"/>
      <c r="S38" s="228"/>
      <c r="T38" s="226"/>
      <c r="U38" s="229"/>
      <c r="V38" s="227"/>
      <c r="W38" s="228"/>
      <c r="X38" s="226"/>
      <c r="Y38" s="229"/>
      <c r="Z38" s="227"/>
      <c r="AA38" s="228"/>
      <c r="AB38" s="230"/>
      <c r="AC38" s="231"/>
      <c r="AD38" s="227"/>
      <c r="AE38" s="231"/>
      <c r="AF38" s="63">
        <v>6</v>
      </c>
      <c r="AG38" s="63">
        <v>2</v>
      </c>
      <c r="AH38" s="63"/>
      <c r="AI38" s="506">
        <v>8</v>
      </c>
    </row>
    <row r="39" spans="1:35" s="5" customFormat="1" ht="19.5" thickBot="1">
      <c r="A39" s="714" t="s">
        <v>174</v>
      </c>
      <c r="B39" s="715"/>
      <c r="C39" s="232"/>
      <c r="D39" s="233"/>
      <c r="E39" s="233"/>
      <c r="F39" s="233"/>
      <c r="G39" s="234">
        <f aca="true" t="shared" si="8" ref="G39:M39">G24+G27+G30+G31+G34+G37+G38</f>
        <v>51</v>
      </c>
      <c r="H39" s="234">
        <f t="shared" si="8"/>
        <v>1530</v>
      </c>
      <c r="I39" s="234">
        <f t="shared" si="8"/>
        <v>112</v>
      </c>
      <c r="J39" s="234">
        <f>J24+J27+J30+J31+J34+J37+J38</f>
        <v>68</v>
      </c>
      <c r="K39" s="234">
        <f t="shared" si="8"/>
        <v>12</v>
      </c>
      <c r="L39" s="234">
        <f>L24+L27+L30+L31+L34+L37+L38</f>
        <v>32</v>
      </c>
      <c r="M39" s="234">
        <f t="shared" si="8"/>
        <v>1418</v>
      </c>
      <c r="N39" s="235">
        <f aca="true" t="shared" si="9" ref="N39:AE39">N25+N26+N28+N29+N30+N31+N33+N35+N36+N37+N38</f>
        <v>40</v>
      </c>
      <c r="O39" s="235">
        <f t="shared" si="9"/>
        <v>4</v>
      </c>
      <c r="P39" s="235">
        <f>P25+P26+P28+P29+P30+P31+P33+P35+P36+P37+P38+P32</f>
        <v>36</v>
      </c>
      <c r="Q39" s="235">
        <f>Q25+Q26+Q28+Q29+Q30+Q31+Q33+Q35+Q36+Q37+Q38+Q32</f>
        <v>4</v>
      </c>
      <c r="R39" s="235">
        <f>SUM(R24:R38)</f>
        <v>28</v>
      </c>
      <c r="S39" s="235">
        <f>SUM(S24:S38)</f>
        <v>0</v>
      </c>
      <c r="T39" s="235">
        <f t="shared" si="9"/>
        <v>0</v>
      </c>
      <c r="U39" s="235">
        <f t="shared" si="9"/>
        <v>0</v>
      </c>
      <c r="V39" s="235">
        <f t="shared" si="9"/>
        <v>0</v>
      </c>
      <c r="W39" s="235">
        <f t="shared" si="9"/>
        <v>0</v>
      </c>
      <c r="X39" s="235">
        <f t="shared" si="9"/>
        <v>0</v>
      </c>
      <c r="Y39" s="235">
        <f t="shared" si="9"/>
        <v>0</v>
      </c>
      <c r="Z39" s="235">
        <f t="shared" si="9"/>
        <v>0</v>
      </c>
      <c r="AA39" s="235">
        <f t="shared" si="9"/>
        <v>0</v>
      </c>
      <c r="AB39" s="235">
        <f t="shared" si="9"/>
        <v>0</v>
      </c>
      <c r="AC39" s="235">
        <f t="shared" si="9"/>
        <v>0</v>
      </c>
      <c r="AD39" s="235">
        <f t="shared" si="9"/>
        <v>0</v>
      </c>
      <c r="AE39" s="235">
        <f t="shared" si="9"/>
        <v>0</v>
      </c>
      <c r="AF39" s="63"/>
      <c r="AG39" s="63"/>
      <c r="AH39" s="63"/>
      <c r="AI39" s="64"/>
    </row>
    <row r="40" spans="1:35" s="5" customFormat="1" ht="19.5" thickBot="1">
      <c r="A40" s="745" t="s">
        <v>137</v>
      </c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8"/>
      <c r="AF40" s="63"/>
      <c r="AG40" s="63"/>
      <c r="AH40" s="63"/>
      <c r="AI40" s="64"/>
    </row>
    <row r="41" spans="1:35" s="2" customFormat="1" ht="30" customHeight="1" thickBot="1">
      <c r="A41" s="236" t="s">
        <v>138</v>
      </c>
      <c r="B41" s="237" t="s">
        <v>90</v>
      </c>
      <c r="C41" s="238"/>
      <c r="D41" s="238"/>
      <c r="E41" s="238"/>
      <c r="F41" s="238"/>
      <c r="G41" s="435">
        <v>6</v>
      </c>
      <c r="H41" s="240">
        <f aca="true" t="shared" si="10" ref="H41:M41">SUM(H42:H43)</f>
        <v>180</v>
      </c>
      <c r="I41" s="424">
        <f t="shared" si="10"/>
        <v>12</v>
      </c>
      <c r="J41" s="424">
        <v>8</v>
      </c>
      <c r="K41" s="424"/>
      <c r="L41" s="424">
        <v>6</v>
      </c>
      <c r="M41" s="424">
        <f t="shared" si="10"/>
        <v>168</v>
      </c>
      <c r="N41" s="241"/>
      <c r="O41" s="242"/>
      <c r="P41" s="241"/>
      <c r="Q41" s="242"/>
      <c r="R41" s="241"/>
      <c r="S41" s="243"/>
      <c r="T41" s="241"/>
      <c r="U41" s="242"/>
      <c r="V41" s="244"/>
      <c r="W41" s="245"/>
      <c r="X41" s="241"/>
      <c r="Y41" s="242"/>
      <c r="Z41" s="98"/>
      <c r="AA41" s="101"/>
      <c r="AB41" s="241"/>
      <c r="AC41" s="242"/>
      <c r="AD41" s="241"/>
      <c r="AE41" s="242"/>
      <c r="AF41" s="57">
        <f>G65</f>
        <v>1.5</v>
      </c>
      <c r="AG41" s="55" t="s">
        <v>26</v>
      </c>
      <c r="AH41" s="57">
        <f>SUM(N41:AE41)</f>
        <v>0</v>
      </c>
      <c r="AI41" s="58"/>
    </row>
    <row r="42" spans="1:35" s="2" customFormat="1" ht="30" customHeight="1">
      <c r="A42" s="246" t="s">
        <v>139</v>
      </c>
      <c r="B42" s="247" t="s">
        <v>90</v>
      </c>
      <c r="C42" s="248">
        <v>5</v>
      </c>
      <c r="D42" s="248"/>
      <c r="E42" s="248"/>
      <c r="F42" s="248"/>
      <c r="G42" s="517">
        <v>5</v>
      </c>
      <c r="H42" s="194">
        <f>G42*30</f>
        <v>150</v>
      </c>
      <c r="I42" s="420">
        <v>8</v>
      </c>
      <c r="J42" s="421">
        <v>6</v>
      </c>
      <c r="K42" s="421"/>
      <c r="L42" s="422">
        <v>2</v>
      </c>
      <c r="M42" s="423">
        <f>H42-I42</f>
        <v>142</v>
      </c>
      <c r="N42" s="252"/>
      <c r="O42" s="253"/>
      <c r="P42" s="252"/>
      <c r="Q42" s="253"/>
      <c r="R42" s="252"/>
      <c r="S42" s="254"/>
      <c r="T42" s="252"/>
      <c r="U42" s="253"/>
      <c r="V42" s="418">
        <v>8</v>
      </c>
      <c r="W42" s="419"/>
      <c r="X42" s="252"/>
      <c r="Y42" s="253"/>
      <c r="Z42" s="110"/>
      <c r="AA42" s="255"/>
      <c r="AB42" s="252"/>
      <c r="AC42" s="253"/>
      <c r="AD42" s="252"/>
      <c r="AE42" s="253"/>
      <c r="AF42" s="57">
        <f>G46+G47+G51+G67+G69+G71</f>
        <v>25.5</v>
      </c>
      <c r="AG42" s="55" t="s">
        <v>27</v>
      </c>
      <c r="AH42" s="57">
        <f aca="true" t="shared" si="11" ref="AH42:AH75">SUM(N42:AE42)</f>
        <v>8</v>
      </c>
      <c r="AI42" s="58">
        <f>I42-AH42</f>
        <v>0</v>
      </c>
    </row>
    <row r="43" spans="1:35" s="2" customFormat="1" ht="32.25" thickBot="1">
      <c r="A43" s="256" t="s">
        <v>140</v>
      </c>
      <c r="B43" s="247" t="s">
        <v>91</v>
      </c>
      <c r="C43" s="248"/>
      <c r="D43" s="248"/>
      <c r="E43" s="248"/>
      <c r="F43" s="248">
        <v>6</v>
      </c>
      <c r="G43" s="249">
        <v>1</v>
      </c>
      <c r="H43" s="194">
        <f>G43*30</f>
        <v>30</v>
      </c>
      <c r="I43" s="119">
        <f>SUM(J43:L43)</f>
        <v>4</v>
      </c>
      <c r="J43" s="105"/>
      <c r="K43" s="105"/>
      <c r="L43" s="108">
        <v>4</v>
      </c>
      <c r="M43" s="251">
        <f>H43-I43</f>
        <v>26</v>
      </c>
      <c r="N43" s="186"/>
      <c r="O43" s="191"/>
      <c r="P43" s="186"/>
      <c r="Q43" s="191"/>
      <c r="R43" s="186"/>
      <c r="S43" s="257"/>
      <c r="T43" s="186"/>
      <c r="U43" s="191"/>
      <c r="V43" s="186"/>
      <c r="W43" s="191"/>
      <c r="X43" s="204">
        <v>4</v>
      </c>
      <c r="Y43" s="114">
        <v>0</v>
      </c>
      <c r="Z43" s="202"/>
      <c r="AA43" s="259"/>
      <c r="AB43" s="202"/>
      <c r="AC43" s="259"/>
      <c r="AD43" s="202"/>
      <c r="AE43" s="191"/>
      <c r="AF43" s="57">
        <f>G42+G43+G44+G48+G49+G52+G53+G58+G59+G60+G68+G72+G74</f>
        <v>50</v>
      </c>
      <c r="AG43" s="55" t="s">
        <v>28</v>
      </c>
      <c r="AH43" s="57">
        <f t="shared" si="11"/>
        <v>4</v>
      </c>
      <c r="AI43" s="58">
        <f>I43-AH43</f>
        <v>0</v>
      </c>
    </row>
    <row r="44" spans="1:35" s="2" customFormat="1" ht="18.75">
      <c r="A44" s="260" t="s">
        <v>141</v>
      </c>
      <c r="B44" s="261" t="s">
        <v>92</v>
      </c>
      <c r="C44" s="238">
        <v>6</v>
      </c>
      <c r="D44" s="238"/>
      <c r="E44" s="238"/>
      <c r="F44" s="238"/>
      <c r="G44" s="435">
        <v>5</v>
      </c>
      <c r="H44" s="200">
        <f>G44*30</f>
        <v>150</v>
      </c>
      <c r="I44" s="425">
        <f>SUM(J44:L44)</f>
        <v>12</v>
      </c>
      <c r="J44" s="426">
        <v>8</v>
      </c>
      <c r="K44" s="426"/>
      <c r="L44" s="427">
        <v>4</v>
      </c>
      <c r="M44" s="428">
        <f>H44-I44</f>
        <v>138</v>
      </c>
      <c r="N44" s="429"/>
      <c r="O44" s="430"/>
      <c r="P44" s="429"/>
      <c r="Q44" s="430"/>
      <c r="R44" s="429"/>
      <c r="S44" s="431"/>
      <c r="T44" s="429"/>
      <c r="U44" s="430"/>
      <c r="V44" s="429"/>
      <c r="W44" s="430"/>
      <c r="X44" s="432">
        <v>12</v>
      </c>
      <c r="Y44" s="245">
        <v>0</v>
      </c>
      <c r="Z44" s="202"/>
      <c r="AA44" s="259"/>
      <c r="AB44" s="202"/>
      <c r="AC44" s="259"/>
      <c r="AD44" s="202"/>
      <c r="AE44" s="191"/>
      <c r="AF44" s="57">
        <f>G55+G56+G57+G62+G63+G66+G70+G61+G75</f>
        <v>35.5</v>
      </c>
      <c r="AG44" s="55" t="s">
        <v>29</v>
      </c>
      <c r="AH44" s="57">
        <f t="shared" si="11"/>
        <v>12</v>
      </c>
      <c r="AI44" s="58">
        <f>I44-AH44</f>
        <v>0</v>
      </c>
    </row>
    <row r="45" spans="1:35" s="5" customFormat="1" ht="19.5" thickBot="1">
      <c r="A45" s="260" t="s">
        <v>142</v>
      </c>
      <c r="B45" s="265" t="s">
        <v>45</v>
      </c>
      <c r="C45" s="266"/>
      <c r="D45" s="267"/>
      <c r="E45" s="267"/>
      <c r="F45" s="267"/>
      <c r="G45" s="518">
        <f>SUM(G46:G48)</f>
        <v>10</v>
      </c>
      <c r="H45" s="518">
        <f aca="true" t="shared" si="12" ref="H45:M45">SUM(H46:H48)</f>
        <v>300</v>
      </c>
      <c r="I45" s="514">
        <f t="shared" si="12"/>
        <v>36</v>
      </c>
      <c r="J45" s="514">
        <v>20</v>
      </c>
      <c r="K45" s="514">
        <f t="shared" si="12"/>
        <v>0</v>
      </c>
      <c r="L45" s="514">
        <v>16</v>
      </c>
      <c r="M45" s="514">
        <f t="shared" si="12"/>
        <v>264</v>
      </c>
      <c r="N45" s="186"/>
      <c r="O45" s="191"/>
      <c r="P45" s="186"/>
      <c r="Q45" s="191"/>
      <c r="R45" s="186"/>
      <c r="S45" s="257"/>
      <c r="T45" s="186"/>
      <c r="U45" s="191"/>
      <c r="V45" s="113"/>
      <c r="W45" s="114"/>
      <c r="X45" s="186"/>
      <c r="Y45" s="191"/>
      <c r="Z45" s="186"/>
      <c r="AA45" s="191"/>
      <c r="AB45" s="186"/>
      <c r="AC45" s="191"/>
      <c r="AD45" s="186"/>
      <c r="AE45" s="191"/>
      <c r="AF45" s="63"/>
      <c r="AG45" s="63"/>
      <c r="AH45" s="57">
        <f t="shared" si="11"/>
        <v>0</v>
      </c>
      <c r="AI45" s="58"/>
    </row>
    <row r="46" spans="1:35" s="5" customFormat="1" ht="19.5" thickBot="1">
      <c r="A46" s="256" t="s">
        <v>143</v>
      </c>
      <c r="B46" s="270" t="s">
        <v>45</v>
      </c>
      <c r="C46" s="271"/>
      <c r="D46" s="271">
        <v>3</v>
      </c>
      <c r="E46" s="272"/>
      <c r="F46" s="272"/>
      <c r="G46" s="519">
        <v>4</v>
      </c>
      <c r="H46" s="520">
        <f>G46*30</f>
        <v>120</v>
      </c>
      <c r="I46" s="521">
        <v>16</v>
      </c>
      <c r="J46" s="526">
        <v>10</v>
      </c>
      <c r="K46" s="522"/>
      <c r="L46" s="526">
        <v>6</v>
      </c>
      <c r="M46" s="523">
        <f aca="true" t="shared" si="13" ref="M46:M75">H46-I46</f>
        <v>104</v>
      </c>
      <c r="N46" s="186"/>
      <c r="O46" s="191"/>
      <c r="P46" s="186"/>
      <c r="Q46" s="191"/>
      <c r="R46" s="244">
        <v>12</v>
      </c>
      <c r="S46" s="245">
        <v>4</v>
      </c>
      <c r="T46" s="186"/>
      <c r="U46" s="191"/>
      <c r="V46" s="113"/>
      <c r="W46" s="114"/>
      <c r="X46" s="186"/>
      <c r="Y46" s="191"/>
      <c r="Z46" s="186"/>
      <c r="AA46" s="191"/>
      <c r="AB46" s="186"/>
      <c r="AC46" s="191"/>
      <c r="AD46" s="186"/>
      <c r="AE46" s="191"/>
      <c r="AF46" s="63"/>
      <c r="AG46" s="63"/>
      <c r="AH46" s="57">
        <f t="shared" si="11"/>
        <v>16</v>
      </c>
      <c r="AI46" s="58">
        <f aca="true" t="shared" si="14" ref="AI46:AI72">I46-AH46</f>
        <v>0</v>
      </c>
    </row>
    <row r="47" spans="1:35" s="5" customFormat="1" ht="18.75">
      <c r="A47" s="256" t="s">
        <v>144</v>
      </c>
      <c r="B47" s="270" t="s">
        <v>45</v>
      </c>
      <c r="C47" s="271">
        <v>4</v>
      </c>
      <c r="D47" s="272"/>
      <c r="E47" s="272"/>
      <c r="F47" s="272"/>
      <c r="G47" s="519">
        <v>4.5</v>
      </c>
      <c r="H47" s="520">
        <f>G47*30</f>
        <v>135</v>
      </c>
      <c r="I47" s="521">
        <v>16</v>
      </c>
      <c r="J47" s="526">
        <v>10</v>
      </c>
      <c r="K47" s="522"/>
      <c r="L47" s="526">
        <v>6</v>
      </c>
      <c r="M47" s="523">
        <f t="shared" si="13"/>
        <v>119</v>
      </c>
      <c r="N47" s="186"/>
      <c r="O47" s="191"/>
      <c r="P47" s="186"/>
      <c r="Q47" s="191"/>
      <c r="R47" s="186"/>
      <c r="S47" s="257"/>
      <c r="T47" s="244">
        <v>12</v>
      </c>
      <c r="U47" s="245">
        <v>4</v>
      </c>
      <c r="V47" s="113"/>
      <c r="W47" s="114"/>
      <c r="X47" s="186"/>
      <c r="Y47" s="191"/>
      <c r="Z47" s="186"/>
      <c r="AA47" s="191"/>
      <c r="AB47" s="186"/>
      <c r="AC47" s="191"/>
      <c r="AD47" s="186"/>
      <c r="AE47" s="191"/>
      <c r="AF47" s="63"/>
      <c r="AG47" s="63"/>
      <c r="AH47" s="57">
        <f t="shared" si="11"/>
        <v>16</v>
      </c>
      <c r="AI47" s="58">
        <f t="shared" si="14"/>
        <v>0</v>
      </c>
    </row>
    <row r="48" spans="1:35" s="5" customFormat="1" ht="18.75">
      <c r="A48" s="256" t="s">
        <v>145</v>
      </c>
      <c r="B48" s="270" t="s">
        <v>58</v>
      </c>
      <c r="C48" s="271"/>
      <c r="D48" s="272"/>
      <c r="E48" s="275"/>
      <c r="F48" s="275">
        <v>5</v>
      </c>
      <c r="G48" s="519">
        <v>1.5</v>
      </c>
      <c r="H48" s="520">
        <f>G48*30</f>
        <v>45</v>
      </c>
      <c r="I48" s="524">
        <f>SUM(J48:L48)</f>
        <v>4</v>
      </c>
      <c r="J48" s="522"/>
      <c r="K48" s="522"/>
      <c r="L48" s="525">
        <v>4</v>
      </c>
      <c r="M48" s="523">
        <f t="shared" si="13"/>
        <v>41</v>
      </c>
      <c r="N48" s="186"/>
      <c r="O48" s="191"/>
      <c r="P48" s="186"/>
      <c r="Q48" s="191"/>
      <c r="R48" s="186"/>
      <c r="S48" s="257"/>
      <c r="T48" s="186"/>
      <c r="U48" s="191"/>
      <c r="V48" s="202">
        <v>4</v>
      </c>
      <c r="W48" s="259"/>
      <c r="X48" s="202"/>
      <c r="Y48" s="259"/>
      <c r="Z48" s="186"/>
      <c r="AA48" s="191"/>
      <c r="AB48" s="186"/>
      <c r="AC48" s="191"/>
      <c r="AD48" s="186"/>
      <c r="AE48" s="191"/>
      <c r="AF48" s="63"/>
      <c r="AG48" s="63"/>
      <c r="AH48" s="57">
        <f t="shared" si="11"/>
        <v>4</v>
      </c>
      <c r="AI48" s="58">
        <f t="shared" si="14"/>
        <v>0</v>
      </c>
    </row>
    <row r="49" spans="1:35" s="5" customFormat="1" ht="18.75">
      <c r="A49" s="260" t="s">
        <v>146</v>
      </c>
      <c r="B49" s="177" t="s">
        <v>44</v>
      </c>
      <c r="C49" s="178">
        <v>5</v>
      </c>
      <c r="D49" s="179"/>
      <c r="E49" s="179"/>
      <c r="F49" s="179"/>
      <c r="G49" s="180">
        <v>5</v>
      </c>
      <c r="H49" s="514">
        <f>G49*30</f>
        <v>150</v>
      </c>
      <c r="I49" s="425">
        <v>8</v>
      </c>
      <c r="J49" s="426">
        <v>8</v>
      </c>
      <c r="K49" s="426"/>
      <c r="L49" s="427"/>
      <c r="M49" s="436">
        <f t="shared" si="13"/>
        <v>142</v>
      </c>
      <c r="N49" s="429"/>
      <c r="O49" s="191"/>
      <c r="P49" s="186"/>
      <c r="Q49" s="191"/>
      <c r="R49" s="186"/>
      <c r="S49" s="257"/>
      <c r="T49" s="186"/>
      <c r="U49" s="191"/>
      <c r="V49" s="113">
        <v>8</v>
      </c>
      <c r="W49" s="114"/>
      <c r="X49" s="202"/>
      <c r="Y49" s="259"/>
      <c r="Z49" s="186"/>
      <c r="AA49" s="191"/>
      <c r="AB49" s="186"/>
      <c r="AC49" s="191"/>
      <c r="AD49" s="186"/>
      <c r="AE49" s="191"/>
      <c r="AF49" s="63"/>
      <c r="AG49" s="63"/>
      <c r="AH49" s="57">
        <f t="shared" si="11"/>
        <v>8</v>
      </c>
      <c r="AI49" s="58">
        <f t="shared" si="14"/>
        <v>0</v>
      </c>
    </row>
    <row r="50" spans="1:35" s="5" customFormat="1" ht="18.75">
      <c r="A50" s="260" t="s">
        <v>147</v>
      </c>
      <c r="B50" s="177" t="s">
        <v>35</v>
      </c>
      <c r="C50" s="277"/>
      <c r="D50" s="199"/>
      <c r="E50" s="199"/>
      <c r="F50" s="199"/>
      <c r="G50" s="240">
        <f>SUM(G51:G52)</f>
        <v>5</v>
      </c>
      <c r="H50" s="435">
        <f aca="true" t="shared" si="15" ref="H50:M50">SUM(H51:H52)</f>
        <v>150</v>
      </c>
      <c r="I50" s="424">
        <f t="shared" si="15"/>
        <v>16</v>
      </c>
      <c r="J50" s="424">
        <f t="shared" si="15"/>
        <v>8</v>
      </c>
      <c r="K50" s="424">
        <f t="shared" si="15"/>
        <v>0</v>
      </c>
      <c r="L50" s="424">
        <f t="shared" si="15"/>
        <v>8</v>
      </c>
      <c r="M50" s="424">
        <f t="shared" si="15"/>
        <v>134</v>
      </c>
      <c r="N50" s="186"/>
      <c r="O50" s="191"/>
      <c r="P50" s="186"/>
      <c r="Q50" s="191"/>
      <c r="R50" s="186"/>
      <c r="S50" s="257"/>
      <c r="T50" s="113"/>
      <c r="U50" s="114"/>
      <c r="V50" s="186"/>
      <c r="W50" s="191"/>
      <c r="X50" s="186"/>
      <c r="Y50" s="191"/>
      <c r="Z50" s="186"/>
      <c r="AA50" s="191"/>
      <c r="AB50" s="186"/>
      <c r="AC50" s="191"/>
      <c r="AD50" s="186"/>
      <c r="AE50" s="191"/>
      <c r="AF50" s="63"/>
      <c r="AG50" s="63"/>
      <c r="AH50" s="57">
        <f t="shared" si="11"/>
        <v>0</v>
      </c>
      <c r="AI50" s="58"/>
    </row>
    <row r="51" spans="1:35" s="5" customFormat="1" ht="18.75">
      <c r="A51" s="256" t="s">
        <v>148</v>
      </c>
      <c r="B51" s="115" t="s">
        <v>35</v>
      </c>
      <c r="C51" s="278">
        <v>4</v>
      </c>
      <c r="D51" s="196"/>
      <c r="E51" s="196"/>
      <c r="F51" s="196"/>
      <c r="G51" s="209">
        <v>4</v>
      </c>
      <c r="H51" s="520">
        <f>G51*30</f>
        <v>120</v>
      </c>
      <c r="I51" s="524">
        <v>12</v>
      </c>
      <c r="J51" s="522">
        <v>8</v>
      </c>
      <c r="K51" s="522"/>
      <c r="L51" s="525">
        <v>4</v>
      </c>
      <c r="M51" s="523">
        <f>H51-I51</f>
        <v>108</v>
      </c>
      <c r="N51" s="186"/>
      <c r="O51" s="191"/>
      <c r="P51" s="186"/>
      <c r="Q51" s="191"/>
      <c r="R51" s="186"/>
      <c r="S51" s="257"/>
      <c r="T51" s="113">
        <v>12</v>
      </c>
      <c r="U51" s="114">
        <v>0</v>
      </c>
      <c r="V51" s="186"/>
      <c r="W51" s="191"/>
      <c r="X51" s="186"/>
      <c r="Y51" s="191"/>
      <c r="Z51" s="186"/>
      <c r="AA51" s="191"/>
      <c r="AB51" s="186"/>
      <c r="AC51" s="191"/>
      <c r="AD51" s="186"/>
      <c r="AE51" s="191"/>
      <c r="AF51" s="63"/>
      <c r="AG51" s="63"/>
      <c r="AH51" s="57">
        <f t="shared" si="11"/>
        <v>12</v>
      </c>
      <c r="AI51" s="58">
        <f t="shared" si="14"/>
        <v>0</v>
      </c>
    </row>
    <row r="52" spans="1:35" s="5" customFormat="1" ht="33.75" customHeight="1">
      <c r="A52" s="256" t="s">
        <v>149</v>
      </c>
      <c r="B52" s="115" t="s">
        <v>57</v>
      </c>
      <c r="C52" s="278"/>
      <c r="D52" s="196"/>
      <c r="E52" s="117"/>
      <c r="F52" s="117">
        <v>5</v>
      </c>
      <c r="G52" s="209">
        <v>1</v>
      </c>
      <c r="H52" s="194">
        <f>G52*30</f>
        <v>30</v>
      </c>
      <c r="I52" s="119">
        <f>SUM(J52:L52)</f>
        <v>4</v>
      </c>
      <c r="J52" s="105"/>
      <c r="K52" s="105"/>
      <c r="L52" s="108">
        <v>4</v>
      </c>
      <c r="M52" s="274">
        <f t="shared" si="13"/>
        <v>26</v>
      </c>
      <c r="N52" s="186"/>
      <c r="O52" s="191"/>
      <c r="P52" s="186"/>
      <c r="Q52" s="191"/>
      <c r="R52" s="186"/>
      <c r="S52" s="257"/>
      <c r="T52" s="186"/>
      <c r="U52" s="191"/>
      <c r="V52" s="202">
        <v>4</v>
      </c>
      <c r="W52" s="259"/>
      <c r="X52" s="186"/>
      <c r="Y52" s="191"/>
      <c r="Z52" s="186"/>
      <c r="AA52" s="191"/>
      <c r="AB52" s="186"/>
      <c r="AC52" s="191"/>
      <c r="AD52" s="186"/>
      <c r="AE52" s="191"/>
      <c r="AF52" s="63"/>
      <c r="AG52" s="63"/>
      <c r="AH52" s="57">
        <f t="shared" si="11"/>
        <v>4</v>
      </c>
      <c r="AI52" s="58">
        <f t="shared" si="14"/>
        <v>0</v>
      </c>
    </row>
    <row r="53" spans="1:35" s="5" customFormat="1" ht="31.5">
      <c r="A53" s="260" t="s">
        <v>150</v>
      </c>
      <c r="B53" s="177" t="s">
        <v>48</v>
      </c>
      <c r="C53" s="178">
        <v>6</v>
      </c>
      <c r="D53" s="179"/>
      <c r="E53" s="179"/>
      <c r="F53" s="179"/>
      <c r="G53" s="513">
        <v>3.5</v>
      </c>
      <c r="H53" s="200">
        <f>G53*30</f>
        <v>105</v>
      </c>
      <c r="I53" s="262">
        <v>8</v>
      </c>
      <c r="J53" s="275">
        <v>6</v>
      </c>
      <c r="K53" s="179"/>
      <c r="L53" s="275">
        <v>2</v>
      </c>
      <c r="M53" s="276">
        <f t="shared" si="13"/>
        <v>97</v>
      </c>
      <c r="N53" s="186"/>
      <c r="O53" s="191"/>
      <c r="P53" s="186"/>
      <c r="Q53" s="191"/>
      <c r="R53" s="186"/>
      <c r="S53" s="257"/>
      <c r="T53" s="186"/>
      <c r="U53" s="191"/>
      <c r="V53" s="186"/>
      <c r="W53" s="191"/>
      <c r="X53" s="113">
        <v>8</v>
      </c>
      <c r="Y53" s="114"/>
      <c r="Z53" s="186"/>
      <c r="AA53" s="191"/>
      <c r="AB53" s="186"/>
      <c r="AC53" s="191"/>
      <c r="AD53" s="186"/>
      <c r="AE53" s="191"/>
      <c r="AF53" s="63"/>
      <c r="AG53" s="63"/>
      <c r="AH53" s="57">
        <f t="shared" si="11"/>
        <v>8</v>
      </c>
      <c r="AI53" s="58">
        <f t="shared" si="14"/>
        <v>0</v>
      </c>
    </row>
    <row r="54" spans="1:35" s="5" customFormat="1" ht="18.75">
      <c r="A54" s="260" t="s">
        <v>151</v>
      </c>
      <c r="B54" s="265" t="s">
        <v>93</v>
      </c>
      <c r="C54" s="279"/>
      <c r="D54" s="280"/>
      <c r="E54" s="281"/>
      <c r="F54" s="281"/>
      <c r="G54" s="240">
        <f>SUM(G55:G56)</f>
        <v>4</v>
      </c>
      <c r="H54" s="240">
        <f aca="true" t="shared" si="16" ref="H54:M54">SUM(H55:H56)</f>
        <v>120</v>
      </c>
      <c r="I54" s="435">
        <f t="shared" si="16"/>
        <v>16</v>
      </c>
      <c r="J54" s="435">
        <f t="shared" si="16"/>
        <v>8</v>
      </c>
      <c r="K54" s="435">
        <f t="shared" si="16"/>
        <v>0</v>
      </c>
      <c r="L54" s="435">
        <f t="shared" si="16"/>
        <v>8</v>
      </c>
      <c r="M54" s="240">
        <f t="shared" si="16"/>
        <v>104</v>
      </c>
      <c r="N54" s="186"/>
      <c r="O54" s="191"/>
      <c r="P54" s="186"/>
      <c r="Q54" s="191"/>
      <c r="R54" s="186"/>
      <c r="S54" s="257"/>
      <c r="T54" s="186"/>
      <c r="U54" s="191"/>
      <c r="V54" s="186"/>
      <c r="W54" s="191"/>
      <c r="X54" s="113"/>
      <c r="Y54" s="114"/>
      <c r="Z54" s="186"/>
      <c r="AA54" s="191"/>
      <c r="AB54" s="113"/>
      <c r="AC54" s="114"/>
      <c r="AD54" s="186"/>
      <c r="AE54" s="191"/>
      <c r="AF54" s="63"/>
      <c r="AG54" s="63"/>
      <c r="AH54" s="57">
        <f t="shared" si="11"/>
        <v>0</v>
      </c>
      <c r="AI54" s="58"/>
    </row>
    <row r="55" spans="1:35" s="5" customFormat="1" ht="18.75">
      <c r="A55" s="246" t="s">
        <v>216</v>
      </c>
      <c r="B55" s="247" t="s">
        <v>93</v>
      </c>
      <c r="C55" s="248">
        <v>7</v>
      </c>
      <c r="D55" s="248"/>
      <c r="E55" s="248"/>
      <c r="F55" s="248"/>
      <c r="G55" s="282">
        <v>3</v>
      </c>
      <c r="H55" s="194">
        <f>G55*30</f>
        <v>90</v>
      </c>
      <c r="I55" s="434">
        <v>12</v>
      </c>
      <c r="J55" s="421">
        <v>8</v>
      </c>
      <c r="K55" s="421"/>
      <c r="L55" s="422">
        <v>4</v>
      </c>
      <c r="M55" s="423">
        <f>H55-I55</f>
        <v>78</v>
      </c>
      <c r="N55" s="186"/>
      <c r="O55" s="191"/>
      <c r="P55" s="186"/>
      <c r="Q55" s="191"/>
      <c r="R55" s="186"/>
      <c r="S55" s="257"/>
      <c r="T55" s="186"/>
      <c r="U55" s="191"/>
      <c r="V55" s="186"/>
      <c r="W55" s="191"/>
      <c r="X55" s="113"/>
      <c r="Y55" s="114"/>
      <c r="Z55" s="417">
        <v>12</v>
      </c>
      <c r="AA55" s="433"/>
      <c r="AB55" s="113"/>
      <c r="AC55" s="114"/>
      <c r="AD55" s="186"/>
      <c r="AE55" s="191"/>
      <c r="AF55" s="63"/>
      <c r="AG55" s="63"/>
      <c r="AH55" s="57">
        <f t="shared" si="11"/>
        <v>12</v>
      </c>
      <c r="AI55" s="58">
        <f t="shared" si="14"/>
        <v>0</v>
      </c>
    </row>
    <row r="56" spans="1:35" s="5" customFormat="1" ht="27" customHeight="1">
      <c r="A56" s="256" t="s">
        <v>217</v>
      </c>
      <c r="B56" s="247" t="s">
        <v>218</v>
      </c>
      <c r="C56" s="248"/>
      <c r="D56" s="248"/>
      <c r="E56" s="248"/>
      <c r="F56" s="248">
        <v>8</v>
      </c>
      <c r="G56" s="282">
        <v>1</v>
      </c>
      <c r="H56" s="194">
        <f>G56*30</f>
        <v>30</v>
      </c>
      <c r="I56" s="119">
        <f>SUM(J56:L56)</f>
        <v>4</v>
      </c>
      <c r="J56" s="105"/>
      <c r="K56" s="105"/>
      <c r="L56" s="108">
        <v>4</v>
      </c>
      <c r="M56" s="251">
        <f>H56-I56</f>
        <v>26</v>
      </c>
      <c r="N56" s="186"/>
      <c r="O56" s="191"/>
      <c r="P56" s="186"/>
      <c r="Q56" s="191"/>
      <c r="R56" s="186"/>
      <c r="S56" s="257"/>
      <c r="T56" s="186"/>
      <c r="U56" s="191"/>
      <c r="V56" s="186"/>
      <c r="W56" s="191"/>
      <c r="X56" s="113"/>
      <c r="Y56" s="114"/>
      <c r="Z56" s="186"/>
      <c r="AA56" s="191"/>
      <c r="AB56" s="113">
        <v>4</v>
      </c>
      <c r="AC56" s="114"/>
      <c r="AD56" s="186"/>
      <c r="AE56" s="191"/>
      <c r="AF56" s="63"/>
      <c r="AG56" s="63"/>
      <c r="AH56" s="57">
        <f t="shared" si="11"/>
        <v>4</v>
      </c>
      <c r="AI56" s="58">
        <f t="shared" si="14"/>
        <v>0</v>
      </c>
    </row>
    <row r="57" spans="1:35" s="5" customFormat="1" ht="31.5">
      <c r="A57" s="260" t="s">
        <v>152</v>
      </c>
      <c r="B57" s="261" t="s">
        <v>94</v>
      </c>
      <c r="C57" s="279">
        <v>8</v>
      </c>
      <c r="D57" s="280"/>
      <c r="E57" s="281"/>
      <c r="F57" s="281"/>
      <c r="G57" s="269">
        <v>5</v>
      </c>
      <c r="H57" s="200">
        <f aca="true" t="shared" si="17" ref="H57:H75">G57*30</f>
        <v>150</v>
      </c>
      <c r="I57" s="425">
        <v>12</v>
      </c>
      <c r="J57" s="426">
        <v>6</v>
      </c>
      <c r="K57" s="426">
        <v>4</v>
      </c>
      <c r="L57" s="427">
        <v>2</v>
      </c>
      <c r="M57" s="436">
        <f t="shared" si="13"/>
        <v>138</v>
      </c>
      <c r="N57" s="429"/>
      <c r="O57" s="430"/>
      <c r="P57" s="429"/>
      <c r="Q57" s="430"/>
      <c r="R57" s="429"/>
      <c r="S57" s="431"/>
      <c r="T57" s="429"/>
      <c r="U57" s="430"/>
      <c r="V57" s="429"/>
      <c r="W57" s="430"/>
      <c r="X57" s="437"/>
      <c r="Y57" s="438"/>
      <c r="Z57" s="439"/>
      <c r="AA57" s="440"/>
      <c r="AB57" s="437">
        <v>12</v>
      </c>
      <c r="AC57" s="438"/>
      <c r="AD57" s="186"/>
      <c r="AE57" s="283"/>
      <c r="AF57" s="63"/>
      <c r="AG57" s="63"/>
      <c r="AH57" s="57">
        <f t="shared" si="11"/>
        <v>12</v>
      </c>
      <c r="AI57" s="58">
        <f t="shared" si="14"/>
        <v>0</v>
      </c>
    </row>
    <row r="58" spans="1:35" s="5" customFormat="1" ht="18.75">
      <c r="A58" s="260" t="s">
        <v>156</v>
      </c>
      <c r="B58" s="177" t="s">
        <v>41</v>
      </c>
      <c r="C58" s="178"/>
      <c r="D58" s="284">
        <v>6</v>
      </c>
      <c r="E58" s="179"/>
      <c r="F58" s="179"/>
      <c r="G58" s="180">
        <v>3.5</v>
      </c>
      <c r="H58" s="200">
        <f t="shared" si="17"/>
        <v>105</v>
      </c>
      <c r="I58" s="262">
        <v>10</v>
      </c>
      <c r="J58" s="526">
        <v>8</v>
      </c>
      <c r="K58" s="263"/>
      <c r="L58" s="526">
        <v>2</v>
      </c>
      <c r="M58" s="276">
        <f t="shared" si="13"/>
        <v>95</v>
      </c>
      <c r="N58" s="186"/>
      <c r="O58" s="191"/>
      <c r="P58" s="186"/>
      <c r="Q58" s="191"/>
      <c r="R58" s="186"/>
      <c r="S58" s="257"/>
      <c r="T58" s="186"/>
      <c r="U58" s="191"/>
      <c r="V58" s="186"/>
      <c r="W58" s="191"/>
      <c r="X58" s="113">
        <v>8</v>
      </c>
      <c r="Y58" s="114">
        <v>2</v>
      </c>
      <c r="Z58" s="186"/>
      <c r="AA58" s="191"/>
      <c r="AB58" s="186"/>
      <c r="AC58" s="191"/>
      <c r="AD58" s="186"/>
      <c r="AE58" s="191"/>
      <c r="AF58" s="63"/>
      <c r="AG58" s="63"/>
      <c r="AH58" s="57">
        <f t="shared" si="11"/>
        <v>10</v>
      </c>
      <c r="AI58" s="58">
        <f t="shared" si="14"/>
        <v>0</v>
      </c>
    </row>
    <row r="59" spans="1:35" s="5" customFormat="1" ht="18.75">
      <c r="A59" s="260" t="s">
        <v>157</v>
      </c>
      <c r="B59" s="177" t="s">
        <v>36</v>
      </c>
      <c r="C59" s="285">
        <v>6</v>
      </c>
      <c r="D59" s="179"/>
      <c r="E59" s="179"/>
      <c r="F59" s="179"/>
      <c r="G59" s="180">
        <v>3.5</v>
      </c>
      <c r="H59" s="200">
        <f t="shared" si="17"/>
        <v>105</v>
      </c>
      <c r="I59" s="262">
        <v>10</v>
      </c>
      <c r="J59" s="526">
        <v>8</v>
      </c>
      <c r="K59" s="263"/>
      <c r="L59" s="526">
        <v>2</v>
      </c>
      <c r="M59" s="276">
        <f t="shared" si="13"/>
        <v>95</v>
      </c>
      <c r="N59" s="186"/>
      <c r="O59" s="191"/>
      <c r="P59" s="186"/>
      <c r="Q59" s="191"/>
      <c r="R59" s="186"/>
      <c r="S59" s="257"/>
      <c r="T59" s="186"/>
      <c r="U59" s="191"/>
      <c r="V59" s="186"/>
      <c r="W59" s="191"/>
      <c r="X59" s="113">
        <v>8</v>
      </c>
      <c r="Y59" s="114">
        <v>2</v>
      </c>
      <c r="Z59" s="186"/>
      <c r="AA59" s="191"/>
      <c r="AB59" s="186"/>
      <c r="AC59" s="191"/>
      <c r="AD59" s="186"/>
      <c r="AE59" s="191"/>
      <c r="AF59" s="63"/>
      <c r="AG59" s="63"/>
      <c r="AH59" s="57">
        <f t="shared" si="11"/>
        <v>10</v>
      </c>
      <c r="AI59" s="58">
        <f t="shared" si="14"/>
        <v>0</v>
      </c>
    </row>
    <row r="60" spans="1:35" s="5" customFormat="1" ht="18.75">
      <c r="A60" s="260" t="s">
        <v>158</v>
      </c>
      <c r="B60" s="286" t="s">
        <v>69</v>
      </c>
      <c r="C60" s="285">
        <v>5</v>
      </c>
      <c r="D60" s="178"/>
      <c r="E60" s="179"/>
      <c r="F60" s="179"/>
      <c r="G60" s="181">
        <v>3</v>
      </c>
      <c r="H60" s="200">
        <f t="shared" si="17"/>
        <v>90</v>
      </c>
      <c r="I60" s="262">
        <f>SUM(J60:L60)</f>
        <v>4</v>
      </c>
      <c r="J60" s="263">
        <v>4</v>
      </c>
      <c r="K60" s="263"/>
      <c r="L60" s="264"/>
      <c r="M60" s="276">
        <f t="shared" si="13"/>
        <v>86</v>
      </c>
      <c r="N60" s="186"/>
      <c r="O60" s="191"/>
      <c r="P60" s="186"/>
      <c r="Q60" s="191"/>
      <c r="R60" s="186"/>
      <c r="S60" s="257"/>
      <c r="T60" s="202"/>
      <c r="U60" s="259"/>
      <c r="V60" s="113">
        <v>4</v>
      </c>
      <c r="W60" s="114">
        <v>0</v>
      </c>
      <c r="X60" s="186"/>
      <c r="Y60" s="191"/>
      <c r="Z60" s="186"/>
      <c r="AA60" s="191"/>
      <c r="AB60" s="186"/>
      <c r="AC60" s="191"/>
      <c r="AD60" s="186"/>
      <c r="AE60" s="191"/>
      <c r="AF60" s="63"/>
      <c r="AG60" s="63"/>
      <c r="AH60" s="57">
        <f t="shared" si="11"/>
        <v>4</v>
      </c>
      <c r="AI60" s="58">
        <f t="shared" si="14"/>
        <v>0</v>
      </c>
    </row>
    <row r="61" spans="1:35" s="5" customFormat="1" ht="18.75">
      <c r="A61" s="260" t="s">
        <v>159</v>
      </c>
      <c r="B61" s="261" t="s">
        <v>95</v>
      </c>
      <c r="C61" s="287">
        <v>7</v>
      </c>
      <c r="D61" s="288"/>
      <c r="E61" s="289"/>
      <c r="F61" s="289"/>
      <c r="G61" s="290">
        <v>5.5</v>
      </c>
      <c r="H61" s="200">
        <f t="shared" si="17"/>
        <v>165</v>
      </c>
      <c r="I61" s="425">
        <v>12</v>
      </c>
      <c r="J61" s="426">
        <v>8</v>
      </c>
      <c r="K61" s="426"/>
      <c r="L61" s="427">
        <v>4</v>
      </c>
      <c r="M61" s="436">
        <f t="shared" si="13"/>
        <v>153</v>
      </c>
      <c r="N61" s="429"/>
      <c r="O61" s="430"/>
      <c r="P61" s="429"/>
      <c r="Q61" s="430"/>
      <c r="R61" s="429"/>
      <c r="S61" s="431"/>
      <c r="T61" s="429"/>
      <c r="U61" s="430"/>
      <c r="V61" s="429"/>
      <c r="W61" s="430"/>
      <c r="X61" s="429"/>
      <c r="Y61" s="430"/>
      <c r="Z61" s="437">
        <v>12</v>
      </c>
      <c r="AA61" s="438"/>
      <c r="AB61" s="113"/>
      <c r="AC61" s="114"/>
      <c r="AD61" s="186"/>
      <c r="AE61" s="191"/>
      <c r="AF61" s="63"/>
      <c r="AG61" s="63"/>
      <c r="AH61" s="57">
        <f t="shared" si="11"/>
        <v>12</v>
      </c>
      <c r="AI61" s="58">
        <f t="shared" si="14"/>
        <v>0</v>
      </c>
    </row>
    <row r="62" spans="1:35" s="49" customFormat="1" ht="18.75">
      <c r="A62" s="291" t="s">
        <v>160</v>
      </c>
      <c r="B62" s="292" t="s">
        <v>96</v>
      </c>
      <c r="C62" s="293">
        <v>8</v>
      </c>
      <c r="D62" s="294"/>
      <c r="E62" s="295"/>
      <c r="F62" s="295"/>
      <c r="G62" s="296">
        <v>5</v>
      </c>
      <c r="H62" s="297">
        <f t="shared" si="17"/>
        <v>150</v>
      </c>
      <c r="I62" s="425">
        <v>12</v>
      </c>
      <c r="J62" s="426">
        <v>8</v>
      </c>
      <c r="K62" s="426"/>
      <c r="L62" s="427">
        <v>4</v>
      </c>
      <c r="M62" s="436">
        <f t="shared" si="13"/>
        <v>138</v>
      </c>
      <c r="N62" s="429"/>
      <c r="O62" s="430"/>
      <c r="P62" s="429"/>
      <c r="Q62" s="430"/>
      <c r="R62" s="429"/>
      <c r="S62" s="431"/>
      <c r="T62" s="429"/>
      <c r="U62" s="430"/>
      <c r="V62" s="429"/>
      <c r="W62" s="430"/>
      <c r="X62" s="429"/>
      <c r="Y62" s="430"/>
      <c r="Z62" s="437"/>
      <c r="AA62" s="438"/>
      <c r="AB62" s="437">
        <v>12</v>
      </c>
      <c r="AC62" s="438"/>
      <c r="AD62" s="298"/>
      <c r="AE62" s="299"/>
      <c r="AF62" s="69"/>
      <c r="AG62" s="69"/>
      <c r="AH62" s="57">
        <f t="shared" si="11"/>
        <v>12</v>
      </c>
      <c r="AI62" s="58">
        <f t="shared" si="14"/>
        <v>0</v>
      </c>
    </row>
    <row r="63" spans="1:35" s="5" customFormat="1" ht="18.75">
      <c r="A63" s="260" t="s">
        <v>161</v>
      </c>
      <c r="B63" s="261" t="s">
        <v>97</v>
      </c>
      <c r="C63" s="287">
        <v>7</v>
      </c>
      <c r="D63" s="288"/>
      <c r="E63" s="303"/>
      <c r="F63" s="303"/>
      <c r="G63" s="290">
        <v>7</v>
      </c>
      <c r="H63" s="200">
        <f t="shared" si="17"/>
        <v>210</v>
      </c>
      <c r="I63" s="425">
        <v>12</v>
      </c>
      <c r="J63" s="426">
        <v>8</v>
      </c>
      <c r="K63" s="426"/>
      <c r="L63" s="427">
        <v>4</v>
      </c>
      <c r="M63" s="436">
        <f t="shared" si="13"/>
        <v>198</v>
      </c>
      <c r="N63" s="429"/>
      <c r="O63" s="430"/>
      <c r="P63" s="429"/>
      <c r="Q63" s="430"/>
      <c r="R63" s="429"/>
      <c r="S63" s="431"/>
      <c r="T63" s="429"/>
      <c r="U63" s="430"/>
      <c r="V63" s="429"/>
      <c r="W63" s="430"/>
      <c r="X63" s="429"/>
      <c r="Y63" s="430"/>
      <c r="Z63" s="437">
        <v>12</v>
      </c>
      <c r="AA63" s="438">
        <v>0</v>
      </c>
      <c r="AB63" s="186"/>
      <c r="AC63" s="191"/>
      <c r="AD63" s="186"/>
      <c r="AE63" s="191"/>
      <c r="AF63" s="63"/>
      <c r="AG63" s="63"/>
      <c r="AH63" s="57">
        <f t="shared" si="11"/>
        <v>12</v>
      </c>
      <c r="AI63" s="58">
        <f t="shared" si="14"/>
        <v>0</v>
      </c>
    </row>
    <row r="64" spans="1:35" s="49" customFormat="1" ht="31.5">
      <c r="A64" s="291" t="s">
        <v>162</v>
      </c>
      <c r="B64" s="304" t="s">
        <v>153</v>
      </c>
      <c r="C64" s="284"/>
      <c r="D64" s="284"/>
      <c r="E64" s="284"/>
      <c r="F64" s="284"/>
      <c r="G64" s="239">
        <f aca="true" t="shared" si="18" ref="G64:M64">SUM(G65:G66)</f>
        <v>3.5</v>
      </c>
      <c r="H64" s="239">
        <f t="shared" si="18"/>
        <v>105</v>
      </c>
      <c r="I64" s="305">
        <f t="shared" si="18"/>
        <v>8</v>
      </c>
      <c r="J64" s="305">
        <f t="shared" si="18"/>
        <v>8</v>
      </c>
      <c r="K64" s="305">
        <f t="shared" si="18"/>
        <v>0</v>
      </c>
      <c r="L64" s="305">
        <f t="shared" si="18"/>
        <v>0</v>
      </c>
      <c r="M64" s="305">
        <f t="shared" si="18"/>
        <v>97</v>
      </c>
      <c r="N64" s="306"/>
      <c r="O64" s="299"/>
      <c r="P64" s="298"/>
      <c r="Q64" s="299"/>
      <c r="R64" s="298"/>
      <c r="S64" s="300"/>
      <c r="T64" s="298"/>
      <c r="U64" s="299"/>
      <c r="V64" s="298"/>
      <c r="W64" s="299"/>
      <c r="X64" s="298"/>
      <c r="Y64" s="299"/>
      <c r="Z64" s="301"/>
      <c r="AA64" s="302"/>
      <c r="AB64" s="307"/>
      <c r="AC64" s="308"/>
      <c r="AD64" s="307"/>
      <c r="AE64" s="309"/>
      <c r="AF64" s="69"/>
      <c r="AG64" s="69"/>
      <c r="AH64" s="57">
        <f t="shared" si="11"/>
        <v>0</v>
      </c>
      <c r="AI64" s="58"/>
    </row>
    <row r="65" spans="1:35" s="49" customFormat="1" ht="18.75">
      <c r="A65" s="310" t="s">
        <v>163</v>
      </c>
      <c r="B65" s="311" t="s">
        <v>155</v>
      </c>
      <c r="C65" s="312"/>
      <c r="D65" s="312">
        <v>4</v>
      </c>
      <c r="E65" s="313"/>
      <c r="F65" s="313"/>
      <c r="G65" s="314">
        <v>1.5</v>
      </c>
      <c r="H65" s="315">
        <f t="shared" si="17"/>
        <v>45</v>
      </c>
      <c r="I65" s="316">
        <v>4</v>
      </c>
      <c r="J65" s="313">
        <v>4</v>
      </c>
      <c r="K65" s="313"/>
      <c r="L65" s="317">
        <v>0</v>
      </c>
      <c r="M65" s="313">
        <f>H65-I65</f>
        <v>41</v>
      </c>
      <c r="N65" s="306"/>
      <c r="O65" s="299"/>
      <c r="P65" s="318"/>
      <c r="Q65" s="319">
        <v>0</v>
      </c>
      <c r="R65" s="298"/>
      <c r="S65" s="300"/>
      <c r="T65" s="318">
        <v>4</v>
      </c>
      <c r="U65" s="299"/>
      <c r="V65" s="298"/>
      <c r="W65" s="299"/>
      <c r="X65" s="298"/>
      <c r="Y65" s="299"/>
      <c r="Z65" s="301"/>
      <c r="AA65" s="302"/>
      <c r="AB65" s="307"/>
      <c r="AC65" s="308"/>
      <c r="AD65" s="307"/>
      <c r="AE65" s="309"/>
      <c r="AF65" s="69"/>
      <c r="AG65" s="69"/>
      <c r="AH65" s="57">
        <f t="shared" si="11"/>
        <v>4</v>
      </c>
      <c r="AI65" s="58">
        <f t="shared" si="14"/>
        <v>0</v>
      </c>
    </row>
    <row r="66" spans="1:35" s="49" customFormat="1" ht="18.75">
      <c r="A66" s="310" t="s">
        <v>164</v>
      </c>
      <c r="B66" s="311" t="s">
        <v>154</v>
      </c>
      <c r="C66" s="313">
        <v>8</v>
      </c>
      <c r="D66" s="313"/>
      <c r="E66" s="313"/>
      <c r="F66" s="313"/>
      <c r="G66" s="314">
        <v>2</v>
      </c>
      <c r="H66" s="315">
        <f t="shared" si="17"/>
        <v>60</v>
      </c>
      <c r="I66" s="316">
        <f>SUM(J66:L66)</f>
        <v>4</v>
      </c>
      <c r="J66" s="313">
        <v>4</v>
      </c>
      <c r="K66" s="313"/>
      <c r="L66" s="317">
        <v>0</v>
      </c>
      <c r="M66" s="313">
        <f>H66-I66</f>
        <v>56</v>
      </c>
      <c r="N66" s="306"/>
      <c r="O66" s="299"/>
      <c r="P66" s="298"/>
      <c r="Q66" s="299"/>
      <c r="R66" s="298"/>
      <c r="S66" s="300"/>
      <c r="T66" s="298"/>
      <c r="U66" s="299"/>
      <c r="V66" s="298"/>
      <c r="W66" s="299"/>
      <c r="X66" s="298"/>
      <c r="Y66" s="299"/>
      <c r="Z66" s="301"/>
      <c r="AA66" s="302"/>
      <c r="AB66" s="307">
        <v>4</v>
      </c>
      <c r="AC66" s="308">
        <v>0</v>
      </c>
      <c r="AD66" s="307"/>
      <c r="AE66" s="309"/>
      <c r="AF66" s="69"/>
      <c r="AG66" s="69"/>
      <c r="AH66" s="57">
        <f t="shared" si="11"/>
        <v>4</v>
      </c>
      <c r="AI66" s="58">
        <f t="shared" si="14"/>
        <v>0</v>
      </c>
    </row>
    <row r="67" spans="1:35" s="5" customFormat="1" ht="18.75">
      <c r="A67" s="260" t="s">
        <v>165</v>
      </c>
      <c r="B67" s="286" t="s">
        <v>59</v>
      </c>
      <c r="C67" s="285"/>
      <c r="D67" s="222">
        <v>3</v>
      </c>
      <c r="E67" s="179"/>
      <c r="F67" s="179"/>
      <c r="G67" s="180">
        <v>3</v>
      </c>
      <c r="H67" s="200">
        <f t="shared" si="17"/>
        <v>90</v>
      </c>
      <c r="I67" s="262">
        <f>SUM(J67:L67)</f>
        <v>4</v>
      </c>
      <c r="J67" s="263">
        <v>4</v>
      </c>
      <c r="K67" s="263"/>
      <c r="L67" s="264">
        <v>0</v>
      </c>
      <c r="M67" s="276">
        <f t="shared" si="13"/>
        <v>86</v>
      </c>
      <c r="N67" s="186"/>
      <c r="O67" s="191"/>
      <c r="P67" s="186"/>
      <c r="Q67" s="191"/>
      <c r="R67" s="113">
        <v>4</v>
      </c>
      <c r="S67" s="251">
        <v>0</v>
      </c>
      <c r="T67" s="186"/>
      <c r="U67" s="191"/>
      <c r="V67" s="186"/>
      <c r="W67" s="191"/>
      <c r="X67" s="186"/>
      <c r="Y67" s="191"/>
      <c r="Z67" s="186"/>
      <c r="AA67" s="191"/>
      <c r="AB67" s="186"/>
      <c r="AC67" s="191"/>
      <c r="AD67" s="186"/>
      <c r="AE67" s="191"/>
      <c r="AF67" s="63"/>
      <c r="AG67" s="63"/>
      <c r="AH67" s="57">
        <f t="shared" si="11"/>
        <v>4</v>
      </c>
      <c r="AI67" s="58">
        <f t="shared" si="14"/>
        <v>0</v>
      </c>
    </row>
    <row r="68" spans="1:35" s="5" customFormat="1" ht="18.75">
      <c r="A68" s="260" t="s">
        <v>166</v>
      </c>
      <c r="B68" s="286" t="s">
        <v>63</v>
      </c>
      <c r="C68" s="285"/>
      <c r="D68" s="222">
        <v>6</v>
      </c>
      <c r="E68" s="179"/>
      <c r="F68" s="179"/>
      <c r="G68" s="180">
        <v>3</v>
      </c>
      <c r="H68" s="200">
        <f t="shared" si="17"/>
        <v>90</v>
      </c>
      <c r="I68" s="262">
        <f>SUM(J68:L68)</f>
        <v>4</v>
      </c>
      <c r="J68" s="263">
        <v>4</v>
      </c>
      <c r="K68" s="263"/>
      <c r="L68" s="264">
        <v>0</v>
      </c>
      <c r="M68" s="276">
        <f t="shared" si="13"/>
        <v>86</v>
      </c>
      <c r="N68" s="186"/>
      <c r="O68" s="191"/>
      <c r="P68" s="186"/>
      <c r="Q68" s="191"/>
      <c r="R68" s="186"/>
      <c r="S68" s="257"/>
      <c r="T68" s="186"/>
      <c r="U68" s="191"/>
      <c r="V68" s="320"/>
      <c r="W68" s="114">
        <v>0</v>
      </c>
      <c r="X68" s="204">
        <v>4</v>
      </c>
      <c r="Y68" s="321"/>
      <c r="Z68" s="186"/>
      <c r="AA68" s="191"/>
      <c r="AB68" s="186"/>
      <c r="AC68" s="191"/>
      <c r="AD68" s="186"/>
      <c r="AE68" s="191"/>
      <c r="AF68" s="63"/>
      <c r="AG68" s="63"/>
      <c r="AH68" s="57">
        <f t="shared" si="11"/>
        <v>4</v>
      </c>
      <c r="AI68" s="58">
        <f t="shared" si="14"/>
        <v>0</v>
      </c>
    </row>
    <row r="69" spans="1:35" s="5" customFormat="1" ht="18.75">
      <c r="A69" s="260" t="s">
        <v>167</v>
      </c>
      <c r="B69" s="286" t="s">
        <v>40</v>
      </c>
      <c r="C69" s="285">
        <v>4</v>
      </c>
      <c r="D69" s="178"/>
      <c r="E69" s="179"/>
      <c r="F69" s="179"/>
      <c r="G69" s="513">
        <v>5</v>
      </c>
      <c r="H69" s="200">
        <f t="shared" si="17"/>
        <v>150</v>
      </c>
      <c r="I69" s="425">
        <v>12</v>
      </c>
      <c r="J69" s="526">
        <v>8</v>
      </c>
      <c r="K69" s="426"/>
      <c r="L69" s="526">
        <v>4</v>
      </c>
      <c r="M69" s="436">
        <f t="shared" si="13"/>
        <v>138</v>
      </c>
      <c r="N69" s="429"/>
      <c r="O69" s="430"/>
      <c r="P69" s="429"/>
      <c r="Q69" s="430"/>
      <c r="R69" s="429"/>
      <c r="S69" s="431"/>
      <c r="T69" s="437">
        <v>12</v>
      </c>
      <c r="U69" s="438"/>
      <c r="V69" s="186"/>
      <c r="W69" s="191"/>
      <c r="X69" s="186"/>
      <c r="Y69" s="191"/>
      <c r="Z69" s="186"/>
      <c r="AA69" s="191"/>
      <c r="AB69" s="186"/>
      <c r="AC69" s="191"/>
      <c r="AD69" s="186"/>
      <c r="AE69" s="191"/>
      <c r="AF69" s="63"/>
      <c r="AG69" s="63"/>
      <c r="AH69" s="57">
        <f t="shared" si="11"/>
        <v>12</v>
      </c>
      <c r="AI69" s="58">
        <f t="shared" si="14"/>
        <v>0</v>
      </c>
    </row>
    <row r="70" spans="1:35" s="5" customFormat="1" ht="18.75">
      <c r="A70" s="260" t="s">
        <v>168</v>
      </c>
      <c r="B70" s="261" t="s">
        <v>98</v>
      </c>
      <c r="C70" s="287">
        <v>8</v>
      </c>
      <c r="D70" s="287"/>
      <c r="E70" s="287"/>
      <c r="F70" s="287"/>
      <c r="G70" s="322">
        <v>6</v>
      </c>
      <c r="H70" s="200">
        <f t="shared" si="17"/>
        <v>180</v>
      </c>
      <c r="I70" s="425">
        <v>12</v>
      </c>
      <c r="J70" s="426">
        <v>8</v>
      </c>
      <c r="K70" s="426"/>
      <c r="L70" s="427">
        <v>4</v>
      </c>
      <c r="M70" s="436">
        <f t="shared" si="13"/>
        <v>168</v>
      </c>
      <c r="N70" s="429"/>
      <c r="O70" s="430"/>
      <c r="P70" s="429"/>
      <c r="Q70" s="430"/>
      <c r="R70" s="429"/>
      <c r="S70" s="431"/>
      <c r="T70" s="429"/>
      <c r="U70" s="430"/>
      <c r="V70" s="429"/>
      <c r="W70" s="430"/>
      <c r="X70" s="439"/>
      <c r="Y70" s="440"/>
      <c r="Z70" s="437"/>
      <c r="AA70" s="438"/>
      <c r="AB70" s="437">
        <v>12</v>
      </c>
      <c r="AC70" s="438">
        <v>0</v>
      </c>
      <c r="AD70" s="186"/>
      <c r="AE70" s="283"/>
      <c r="AF70" s="63"/>
      <c r="AG70" s="63"/>
      <c r="AH70" s="57">
        <f t="shared" si="11"/>
        <v>12</v>
      </c>
      <c r="AI70" s="58">
        <f t="shared" si="14"/>
        <v>0</v>
      </c>
    </row>
    <row r="71" spans="1:35" s="5" customFormat="1" ht="18.75">
      <c r="A71" s="260" t="s">
        <v>169</v>
      </c>
      <c r="B71" s="265" t="s">
        <v>99</v>
      </c>
      <c r="C71" s="441">
        <v>4</v>
      </c>
      <c r="D71" s="323"/>
      <c r="E71" s="324"/>
      <c r="F71" s="324"/>
      <c r="G71" s="322">
        <v>5</v>
      </c>
      <c r="H71" s="200">
        <f t="shared" si="17"/>
        <v>150</v>
      </c>
      <c r="I71" s="262">
        <v>8</v>
      </c>
      <c r="J71" s="263">
        <v>8</v>
      </c>
      <c r="K71" s="263"/>
      <c r="L71" s="264"/>
      <c r="M71" s="276">
        <f t="shared" si="13"/>
        <v>142</v>
      </c>
      <c r="N71" s="186"/>
      <c r="O71" s="191"/>
      <c r="P71" s="186"/>
      <c r="Q71" s="191"/>
      <c r="R71" s="186"/>
      <c r="S71" s="257"/>
      <c r="T71" s="113">
        <v>8</v>
      </c>
      <c r="U71" s="114">
        <v>0</v>
      </c>
      <c r="V71" s="186"/>
      <c r="W71" s="191"/>
      <c r="X71" s="202"/>
      <c r="Y71" s="259"/>
      <c r="Z71" s="202"/>
      <c r="AA71" s="259"/>
      <c r="AB71" s="186"/>
      <c r="AC71" s="191"/>
      <c r="AD71" s="186"/>
      <c r="AE71" s="283"/>
      <c r="AF71" s="63"/>
      <c r="AG71" s="63"/>
      <c r="AH71" s="57">
        <f t="shared" si="11"/>
        <v>8</v>
      </c>
      <c r="AI71" s="58">
        <f t="shared" si="14"/>
        <v>0</v>
      </c>
    </row>
    <row r="72" spans="1:35" s="5" customFormat="1" ht="18.75">
      <c r="A72" s="260" t="s">
        <v>170</v>
      </c>
      <c r="B72" s="261" t="s">
        <v>100</v>
      </c>
      <c r="C72" s="287">
        <v>5</v>
      </c>
      <c r="D72" s="287"/>
      <c r="E72" s="287"/>
      <c r="F72" s="287"/>
      <c r="G72" s="325">
        <v>8</v>
      </c>
      <c r="H72" s="200">
        <f t="shared" si="17"/>
        <v>240</v>
      </c>
      <c r="I72" s="262">
        <v>12</v>
      </c>
      <c r="J72" s="526">
        <v>8</v>
      </c>
      <c r="K72" s="263"/>
      <c r="L72" s="526">
        <v>4</v>
      </c>
      <c r="M72" s="276">
        <f t="shared" si="13"/>
        <v>228</v>
      </c>
      <c r="N72" s="186"/>
      <c r="O72" s="191"/>
      <c r="P72" s="186"/>
      <c r="Q72" s="191"/>
      <c r="R72" s="113"/>
      <c r="S72" s="251"/>
      <c r="T72" s="186"/>
      <c r="U72" s="191"/>
      <c r="V72" s="113">
        <v>8</v>
      </c>
      <c r="W72" s="114">
        <v>4</v>
      </c>
      <c r="X72" s="202"/>
      <c r="Y72" s="259"/>
      <c r="Z72" s="202"/>
      <c r="AA72" s="259"/>
      <c r="AB72" s="186"/>
      <c r="AC72" s="191"/>
      <c r="AD72" s="186"/>
      <c r="AE72" s="283"/>
      <c r="AF72" s="63"/>
      <c r="AG72" s="63"/>
      <c r="AH72" s="57">
        <f t="shared" si="11"/>
        <v>12</v>
      </c>
      <c r="AI72" s="58">
        <f t="shared" si="14"/>
        <v>0</v>
      </c>
    </row>
    <row r="73" spans="1:35" s="5" customFormat="1" ht="18.75">
      <c r="A73" s="326" t="s">
        <v>171</v>
      </c>
      <c r="B73" s="261" t="s">
        <v>101</v>
      </c>
      <c r="C73" s="287"/>
      <c r="D73" s="287"/>
      <c r="E73" s="287"/>
      <c r="F73" s="287"/>
      <c r="G73" s="239">
        <f>SUM(G74:G75)</f>
        <v>8</v>
      </c>
      <c r="H73" s="240">
        <f>SUM(H74:H75)</f>
        <v>240</v>
      </c>
      <c r="I73" s="199">
        <f>SUM(I74:I75)</f>
        <v>16</v>
      </c>
      <c r="J73" s="199">
        <v>8</v>
      </c>
      <c r="K73" s="199"/>
      <c r="L73" s="199">
        <v>8</v>
      </c>
      <c r="M73" s="199">
        <f>SUM(M74:M75)</f>
        <v>224</v>
      </c>
      <c r="N73" s="186"/>
      <c r="O73" s="191"/>
      <c r="P73" s="186"/>
      <c r="Q73" s="191"/>
      <c r="R73" s="202"/>
      <c r="S73" s="327"/>
      <c r="T73" s="113"/>
      <c r="U73" s="114"/>
      <c r="V73" s="186"/>
      <c r="W73" s="191"/>
      <c r="X73" s="113"/>
      <c r="Y73" s="114"/>
      <c r="Z73" s="186"/>
      <c r="AA73" s="191"/>
      <c r="AB73" s="186"/>
      <c r="AC73" s="191"/>
      <c r="AD73" s="186"/>
      <c r="AE73" s="191"/>
      <c r="AF73" s="63"/>
      <c r="AG73" s="63"/>
      <c r="AH73" s="57">
        <f t="shared" si="11"/>
        <v>0</v>
      </c>
      <c r="AI73" s="64"/>
    </row>
    <row r="74" spans="1:35" s="5" customFormat="1" ht="18.75">
      <c r="A74" s="328" t="s">
        <v>172</v>
      </c>
      <c r="B74" s="329" t="s">
        <v>101</v>
      </c>
      <c r="C74" s="330">
        <v>6</v>
      </c>
      <c r="D74" s="330"/>
      <c r="E74" s="330"/>
      <c r="F74" s="330"/>
      <c r="G74" s="314">
        <v>7</v>
      </c>
      <c r="H74" s="194">
        <f t="shared" si="17"/>
        <v>210</v>
      </c>
      <c r="I74" s="107">
        <v>12</v>
      </c>
      <c r="J74" s="526">
        <v>8</v>
      </c>
      <c r="K74" s="263"/>
      <c r="L74" s="526">
        <v>4</v>
      </c>
      <c r="M74" s="274">
        <f>H74-I74</f>
        <v>198</v>
      </c>
      <c r="N74" s="186"/>
      <c r="O74" s="191"/>
      <c r="P74" s="186"/>
      <c r="Q74" s="191"/>
      <c r="R74" s="202"/>
      <c r="S74" s="327"/>
      <c r="T74" s="113"/>
      <c r="U74" s="114"/>
      <c r="V74" s="186"/>
      <c r="W74" s="191"/>
      <c r="X74" s="113">
        <v>8</v>
      </c>
      <c r="Y74" s="114">
        <v>4</v>
      </c>
      <c r="Z74" s="186"/>
      <c r="AA74" s="191"/>
      <c r="AB74" s="186"/>
      <c r="AC74" s="191"/>
      <c r="AD74" s="186"/>
      <c r="AE74" s="191"/>
      <c r="AF74" s="63"/>
      <c r="AG74" s="63">
        <f>G41+G44+G45+G49+G50+G53+G54+G57+G58+G59+G60+G61+G62+G63+G64+G67+G68+G69+G70+G71+G72+G73</f>
        <v>112.5</v>
      </c>
      <c r="AH74" s="57">
        <f t="shared" si="11"/>
        <v>12</v>
      </c>
      <c r="AI74" s="64"/>
    </row>
    <row r="75" spans="1:35" s="5" customFormat="1" ht="19.5" thickBot="1">
      <c r="A75" s="328" t="s">
        <v>173</v>
      </c>
      <c r="B75" s="333" t="s">
        <v>102</v>
      </c>
      <c r="C75" s="334"/>
      <c r="D75" s="334"/>
      <c r="E75" s="334"/>
      <c r="F75" s="334">
        <v>7</v>
      </c>
      <c r="G75" s="314">
        <v>1</v>
      </c>
      <c r="H75" s="194">
        <f t="shared" si="17"/>
        <v>30</v>
      </c>
      <c r="I75" s="119">
        <f>SUM(J75:L75)</f>
        <v>4</v>
      </c>
      <c r="J75" s="105"/>
      <c r="K75" s="105"/>
      <c r="L75" s="108">
        <v>4</v>
      </c>
      <c r="M75" s="274">
        <f t="shared" si="13"/>
        <v>26</v>
      </c>
      <c r="N75" s="186"/>
      <c r="O75" s="191"/>
      <c r="P75" s="186"/>
      <c r="Q75" s="191"/>
      <c r="R75" s="186"/>
      <c r="S75" s="257"/>
      <c r="T75" s="202"/>
      <c r="U75" s="259"/>
      <c r="V75" s="202"/>
      <c r="W75" s="259"/>
      <c r="X75" s="202"/>
      <c r="Y75" s="259"/>
      <c r="Z75" s="202">
        <v>4</v>
      </c>
      <c r="AA75" s="259"/>
      <c r="AB75" s="186"/>
      <c r="AC75" s="191"/>
      <c r="AD75" s="186"/>
      <c r="AE75" s="191"/>
      <c r="AF75" s="63"/>
      <c r="AG75" s="63"/>
      <c r="AH75" s="57">
        <f t="shared" si="11"/>
        <v>4</v>
      </c>
      <c r="AI75" s="64"/>
    </row>
    <row r="76" spans="1:35" s="5" customFormat="1" ht="18.75">
      <c r="A76" s="757" t="s">
        <v>176</v>
      </c>
      <c r="B76" s="758"/>
      <c r="C76" s="335"/>
      <c r="D76" s="136"/>
      <c r="E76" s="136"/>
      <c r="F76" s="136"/>
      <c r="G76" s="137">
        <f>SUM(G41:G75)-G41-G45-G50-G54-G64-G73</f>
        <v>112.5</v>
      </c>
      <c r="H76" s="137">
        <f aca="true" t="shared" si="19" ref="H76:M76">SUM(H41:H75)-H41-H45-H50-H54-H64-H73</f>
        <v>3375</v>
      </c>
      <c r="I76" s="137">
        <f>SUM(I41:I75)-I41-I45-I50-I54-I64-I73</f>
        <v>256</v>
      </c>
      <c r="J76" s="137">
        <f>SUM(J41:J75)-J41-J45-J50-J54-J64-J73</f>
        <v>170</v>
      </c>
      <c r="K76" s="137">
        <f t="shared" si="19"/>
        <v>4</v>
      </c>
      <c r="L76" s="137">
        <f t="shared" si="19"/>
        <v>82</v>
      </c>
      <c r="M76" s="137">
        <f t="shared" si="19"/>
        <v>3119</v>
      </c>
      <c r="N76" s="136">
        <f aca="true" t="shared" si="20" ref="N76:AE76">SUM(N41:N75)</f>
        <v>0</v>
      </c>
      <c r="O76" s="136">
        <f t="shared" si="20"/>
        <v>0</v>
      </c>
      <c r="P76" s="136">
        <f t="shared" si="20"/>
        <v>0</v>
      </c>
      <c r="Q76" s="136">
        <f t="shared" si="20"/>
        <v>0</v>
      </c>
      <c r="R76" s="136">
        <f t="shared" si="20"/>
        <v>16</v>
      </c>
      <c r="S76" s="136">
        <f t="shared" si="20"/>
        <v>4</v>
      </c>
      <c r="T76" s="136">
        <f t="shared" si="20"/>
        <v>48</v>
      </c>
      <c r="U76" s="136">
        <f t="shared" si="20"/>
        <v>4</v>
      </c>
      <c r="V76" s="136">
        <f t="shared" si="20"/>
        <v>36</v>
      </c>
      <c r="W76" s="136">
        <f t="shared" si="20"/>
        <v>4</v>
      </c>
      <c r="X76" s="136">
        <f t="shared" si="20"/>
        <v>52</v>
      </c>
      <c r="Y76" s="136">
        <f t="shared" si="20"/>
        <v>8</v>
      </c>
      <c r="Z76" s="136">
        <f t="shared" si="20"/>
        <v>40</v>
      </c>
      <c r="AA76" s="136">
        <f t="shared" si="20"/>
        <v>0</v>
      </c>
      <c r="AB76" s="136">
        <f t="shared" si="20"/>
        <v>44</v>
      </c>
      <c r="AC76" s="136">
        <f t="shared" si="20"/>
        <v>0</v>
      </c>
      <c r="AD76" s="136">
        <f t="shared" si="20"/>
        <v>0</v>
      </c>
      <c r="AE76" s="136">
        <f t="shared" si="20"/>
        <v>0</v>
      </c>
      <c r="AF76" s="63"/>
      <c r="AG76" s="63"/>
      <c r="AH76" s="63"/>
      <c r="AI76" s="64"/>
    </row>
    <row r="77" spans="1:35" s="74" customFormat="1" ht="18.75">
      <c r="A77" s="749" t="s">
        <v>177</v>
      </c>
      <c r="B77" s="750"/>
      <c r="C77" s="336"/>
      <c r="D77" s="336"/>
      <c r="E77" s="336"/>
      <c r="F77" s="336"/>
      <c r="G77" s="337">
        <f aca="true" t="shared" si="21" ref="G77:AE77">G22+G39+G76</f>
        <v>197</v>
      </c>
      <c r="H77" s="337">
        <f t="shared" si="21"/>
        <v>5910</v>
      </c>
      <c r="I77" s="337">
        <f t="shared" si="21"/>
        <v>408</v>
      </c>
      <c r="J77" s="337">
        <f t="shared" si="21"/>
        <v>278</v>
      </c>
      <c r="K77" s="337">
        <f t="shared" si="21"/>
        <v>16</v>
      </c>
      <c r="L77" s="337">
        <f t="shared" si="21"/>
        <v>114</v>
      </c>
      <c r="M77" s="337">
        <f t="shared" si="21"/>
        <v>5502</v>
      </c>
      <c r="N77" s="336">
        <f t="shared" si="21"/>
        <v>44</v>
      </c>
      <c r="O77" s="336">
        <f t="shared" si="21"/>
        <v>4</v>
      </c>
      <c r="P77" s="336">
        <f t="shared" si="21"/>
        <v>40</v>
      </c>
      <c r="Q77" s="336">
        <f t="shared" si="21"/>
        <v>4</v>
      </c>
      <c r="R77" s="336">
        <f t="shared" si="21"/>
        <v>52</v>
      </c>
      <c r="S77" s="336">
        <f t="shared" si="21"/>
        <v>4</v>
      </c>
      <c r="T77" s="336">
        <f t="shared" si="21"/>
        <v>52</v>
      </c>
      <c r="U77" s="336">
        <f t="shared" si="21"/>
        <v>4</v>
      </c>
      <c r="V77" s="336">
        <f t="shared" si="21"/>
        <v>44</v>
      </c>
      <c r="W77" s="336">
        <f t="shared" si="21"/>
        <v>4</v>
      </c>
      <c r="X77" s="336">
        <f t="shared" si="21"/>
        <v>52</v>
      </c>
      <c r="Y77" s="336">
        <f t="shared" si="21"/>
        <v>8</v>
      </c>
      <c r="Z77" s="336">
        <f t="shared" si="21"/>
        <v>48</v>
      </c>
      <c r="AA77" s="336">
        <f t="shared" si="21"/>
        <v>0</v>
      </c>
      <c r="AB77" s="336">
        <f t="shared" si="21"/>
        <v>48</v>
      </c>
      <c r="AC77" s="336">
        <f t="shared" si="21"/>
        <v>0</v>
      </c>
      <c r="AD77" s="336">
        <f t="shared" si="21"/>
        <v>0</v>
      </c>
      <c r="AE77" s="336">
        <f t="shared" si="21"/>
        <v>0</v>
      </c>
      <c r="AF77" s="72"/>
      <c r="AG77" s="72"/>
      <c r="AH77" s="72"/>
      <c r="AI77" s="73"/>
    </row>
    <row r="78" spans="1:35" s="5" customFormat="1" ht="24.75" customHeight="1">
      <c r="A78" s="761" t="s">
        <v>178</v>
      </c>
      <c r="B78" s="762"/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AA78" s="762"/>
      <c r="AB78" s="762"/>
      <c r="AC78" s="762"/>
      <c r="AD78" s="762"/>
      <c r="AE78" s="763"/>
      <c r="AF78" s="72"/>
      <c r="AG78" s="63"/>
      <c r="AH78" s="63"/>
      <c r="AI78" s="64"/>
    </row>
    <row r="79" spans="1:35" s="5" customFormat="1" ht="18.75">
      <c r="A79" s="779" t="s">
        <v>179</v>
      </c>
      <c r="B79" s="780"/>
      <c r="C79" s="781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780"/>
      <c r="O79" s="780"/>
      <c r="P79" s="780"/>
      <c r="Q79" s="780"/>
      <c r="R79" s="780"/>
      <c r="S79" s="780"/>
      <c r="T79" s="780"/>
      <c r="U79" s="780"/>
      <c r="V79" s="780"/>
      <c r="W79" s="780"/>
      <c r="X79" s="780"/>
      <c r="Y79" s="780"/>
      <c r="Z79" s="780"/>
      <c r="AA79" s="780"/>
      <c r="AB79" s="780"/>
      <c r="AC79" s="780"/>
      <c r="AD79" s="780"/>
      <c r="AE79" s="782"/>
      <c r="AF79" s="63"/>
      <c r="AG79" s="63"/>
      <c r="AH79" s="63"/>
      <c r="AI79" s="64"/>
    </row>
    <row r="80" spans="1:35" s="5" customFormat="1" ht="18.75">
      <c r="A80" s="328" t="s">
        <v>180</v>
      </c>
      <c r="B80" s="329" t="s">
        <v>193</v>
      </c>
      <c r="C80" s="338"/>
      <c r="D80" s="271">
        <v>4</v>
      </c>
      <c r="E80" s="337"/>
      <c r="F80" s="337"/>
      <c r="G80" s="282">
        <v>4.5</v>
      </c>
      <c r="H80" s="196">
        <f>G80*30</f>
        <v>135</v>
      </c>
      <c r="I80" s="196">
        <f>SUM(J80:L80)</f>
        <v>4</v>
      </c>
      <c r="J80" s="196">
        <v>4</v>
      </c>
      <c r="K80" s="339"/>
      <c r="L80" s="340"/>
      <c r="M80" s="251">
        <f>H80-I80</f>
        <v>131</v>
      </c>
      <c r="N80" s="221"/>
      <c r="O80" s="221"/>
      <c r="P80" s="221"/>
      <c r="Q80" s="221"/>
      <c r="R80" s="117"/>
      <c r="S80" s="117"/>
      <c r="T80" s="120">
        <v>4</v>
      </c>
      <c r="U80" s="120"/>
      <c r="V80" s="221"/>
      <c r="W80" s="221"/>
      <c r="X80" s="337"/>
      <c r="Y80" s="337"/>
      <c r="Z80" s="337"/>
      <c r="AA80" s="337"/>
      <c r="AB80" s="337"/>
      <c r="AC80" s="337"/>
      <c r="AD80" s="337"/>
      <c r="AE80" s="337"/>
      <c r="AF80" s="63">
        <f>0</f>
        <v>0</v>
      </c>
      <c r="AG80" s="55" t="s">
        <v>26</v>
      </c>
      <c r="AH80" s="63"/>
      <c r="AI80" s="64"/>
    </row>
    <row r="81" spans="1:35" s="5" customFormat="1" ht="18.75">
      <c r="A81" s="328" t="s">
        <v>181</v>
      </c>
      <c r="B81" s="329" t="s">
        <v>194</v>
      </c>
      <c r="C81" s="338"/>
      <c r="D81" s="271">
        <v>5</v>
      </c>
      <c r="E81" s="337"/>
      <c r="F81" s="337"/>
      <c r="G81" s="282">
        <v>3</v>
      </c>
      <c r="H81" s="196">
        <f>G81*30</f>
        <v>90</v>
      </c>
      <c r="I81" s="196">
        <f>SUM(J81:L81)</f>
        <v>4</v>
      </c>
      <c r="J81" s="196">
        <v>4</v>
      </c>
      <c r="K81" s="339"/>
      <c r="L81" s="340"/>
      <c r="M81" s="251">
        <f>H81-I81</f>
        <v>86</v>
      </c>
      <c r="N81" s="117"/>
      <c r="O81" s="117"/>
      <c r="P81" s="117"/>
      <c r="Q81" s="117"/>
      <c r="R81" s="117"/>
      <c r="S81" s="117"/>
      <c r="T81" s="117"/>
      <c r="U81" s="117"/>
      <c r="V81" s="117">
        <v>4</v>
      </c>
      <c r="W81" s="117"/>
      <c r="X81" s="337"/>
      <c r="Y81" s="337"/>
      <c r="Z81" s="337"/>
      <c r="AA81" s="337"/>
      <c r="AB81" s="337"/>
      <c r="AC81" s="337"/>
      <c r="AD81" s="337"/>
      <c r="AE81" s="337"/>
      <c r="AF81" s="63">
        <f>G80</f>
        <v>4.5</v>
      </c>
      <c r="AG81" s="55" t="s">
        <v>27</v>
      </c>
      <c r="AH81" s="63"/>
      <c r="AI81" s="64"/>
    </row>
    <row r="82" spans="1:35" s="5" customFormat="1" ht="18.75">
      <c r="A82" s="727" t="s">
        <v>182</v>
      </c>
      <c r="B82" s="728"/>
      <c r="C82" s="337"/>
      <c r="D82" s="337"/>
      <c r="E82" s="337"/>
      <c r="F82" s="337"/>
      <c r="G82" s="337">
        <f aca="true" t="shared" si="22" ref="G82:AA82">SUM(G80:G81)</f>
        <v>7.5</v>
      </c>
      <c r="H82" s="337">
        <f t="shared" si="22"/>
        <v>225</v>
      </c>
      <c r="I82" s="336">
        <f t="shared" si="22"/>
        <v>8</v>
      </c>
      <c r="J82" s="336">
        <f t="shared" si="22"/>
        <v>8</v>
      </c>
      <c r="K82" s="337">
        <f t="shared" si="22"/>
        <v>0</v>
      </c>
      <c r="L82" s="337">
        <f t="shared" si="22"/>
        <v>0</v>
      </c>
      <c r="M82" s="337">
        <f t="shared" si="22"/>
        <v>217</v>
      </c>
      <c r="N82" s="337">
        <f t="shared" si="22"/>
        <v>0</v>
      </c>
      <c r="O82" s="337">
        <f t="shared" si="22"/>
        <v>0</v>
      </c>
      <c r="P82" s="337">
        <f t="shared" si="22"/>
        <v>0</v>
      </c>
      <c r="Q82" s="337">
        <f t="shared" si="22"/>
        <v>0</v>
      </c>
      <c r="R82" s="336">
        <f t="shared" si="22"/>
        <v>0</v>
      </c>
      <c r="S82" s="336">
        <f t="shared" si="22"/>
        <v>0</v>
      </c>
      <c r="T82" s="336">
        <f t="shared" si="22"/>
        <v>4</v>
      </c>
      <c r="U82" s="336">
        <f t="shared" si="22"/>
        <v>0</v>
      </c>
      <c r="V82" s="336">
        <f t="shared" si="22"/>
        <v>4</v>
      </c>
      <c r="W82" s="336">
        <f t="shared" si="22"/>
        <v>0</v>
      </c>
      <c r="X82" s="336">
        <f t="shared" si="22"/>
        <v>0</v>
      </c>
      <c r="Y82" s="336">
        <f t="shared" si="22"/>
        <v>0</v>
      </c>
      <c r="Z82" s="336">
        <f t="shared" si="22"/>
        <v>0</v>
      </c>
      <c r="AA82" s="337">
        <f t="shared" si="22"/>
        <v>0</v>
      </c>
      <c r="AB82" s="337"/>
      <c r="AC82" s="337"/>
      <c r="AD82" s="337"/>
      <c r="AE82" s="337"/>
      <c r="AF82" s="63">
        <f>G81+G87</f>
        <v>6</v>
      </c>
      <c r="AG82" s="55" t="s">
        <v>28</v>
      </c>
      <c r="AH82" s="63"/>
      <c r="AI82" s="64"/>
    </row>
    <row r="83" spans="1:35" s="5" customFormat="1" ht="18.75">
      <c r="A83" s="724" t="s">
        <v>183</v>
      </c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  <c r="S83" s="725"/>
      <c r="T83" s="725"/>
      <c r="U83" s="725"/>
      <c r="V83" s="725"/>
      <c r="W83" s="725"/>
      <c r="X83" s="725"/>
      <c r="Y83" s="725"/>
      <c r="Z83" s="725"/>
      <c r="AA83" s="725"/>
      <c r="AB83" s="725"/>
      <c r="AC83" s="725"/>
      <c r="AD83" s="725"/>
      <c r="AE83" s="726"/>
      <c r="AF83" s="63">
        <f>G84+G85+G86+G88</f>
        <v>12</v>
      </c>
      <c r="AG83" s="55" t="s">
        <v>29</v>
      </c>
      <c r="AH83" s="63"/>
      <c r="AI83" s="64"/>
    </row>
    <row r="84" spans="1:46" s="7" customFormat="1" ht="31.5">
      <c r="A84" s="328" t="s">
        <v>184</v>
      </c>
      <c r="B84" s="247" t="s">
        <v>103</v>
      </c>
      <c r="C84" s="341"/>
      <c r="D84" s="342">
        <v>7</v>
      </c>
      <c r="E84" s="341"/>
      <c r="F84" s="341"/>
      <c r="G84" s="343">
        <v>3</v>
      </c>
      <c r="H84" s="442">
        <f>G84*30</f>
        <v>90</v>
      </c>
      <c r="I84" s="443">
        <v>10</v>
      </c>
      <c r="J84" s="444">
        <v>8</v>
      </c>
      <c r="K84" s="445"/>
      <c r="L84" s="445">
        <v>2</v>
      </c>
      <c r="M84" s="445">
        <f>H84-I84</f>
        <v>80</v>
      </c>
      <c r="N84" s="188"/>
      <c r="O84" s="191"/>
      <c r="P84" s="186"/>
      <c r="Q84" s="191"/>
      <c r="R84" s="186"/>
      <c r="S84" s="191"/>
      <c r="T84" s="186"/>
      <c r="U84" s="191"/>
      <c r="V84" s="186"/>
      <c r="W84" s="191"/>
      <c r="X84" s="186"/>
      <c r="Y84" s="191"/>
      <c r="Z84" s="450">
        <v>8</v>
      </c>
      <c r="AA84" s="451">
        <v>2</v>
      </c>
      <c r="AB84" s="202"/>
      <c r="AC84" s="259"/>
      <c r="AD84" s="202"/>
      <c r="AE84" s="191"/>
      <c r="AF84" s="63"/>
      <c r="AG84" s="63"/>
      <c r="AH84" s="63"/>
      <c r="AI84" s="64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35" s="5" customFormat="1" ht="18.75">
      <c r="A85" s="328" t="s">
        <v>185</v>
      </c>
      <c r="B85" s="329" t="s">
        <v>104</v>
      </c>
      <c r="C85" s="341"/>
      <c r="D85" s="342">
        <v>8</v>
      </c>
      <c r="E85" s="341"/>
      <c r="F85" s="341"/>
      <c r="G85" s="343">
        <v>3</v>
      </c>
      <c r="H85" s="442">
        <f>G85*30</f>
        <v>90</v>
      </c>
      <c r="I85" s="446">
        <v>6</v>
      </c>
      <c r="J85" s="434">
        <v>4</v>
      </c>
      <c r="K85" s="421"/>
      <c r="L85" s="421">
        <v>2</v>
      </c>
      <c r="M85" s="445">
        <f>H85-I85</f>
        <v>84</v>
      </c>
      <c r="N85" s="347"/>
      <c r="O85" s="348"/>
      <c r="P85" s="347"/>
      <c r="Q85" s="348"/>
      <c r="R85" s="347"/>
      <c r="S85" s="348"/>
      <c r="T85" s="347"/>
      <c r="U85" s="348"/>
      <c r="V85" s="347"/>
      <c r="W85" s="348"/>
      <c r="X85" s="347"/>
      <c r="Y85" s="348"/>
      <c r="Z85" s="347"/>
      <c r="AA85" s="348"/>
      <c r="AB85" s="202">
        <v>4</v>
      </c>
      <c r="AC85" s="259">
        <v>2</v>
      </c>
      <c r="AD85" s="202"/>
      <c r="AE85" s="349"/>
      <c r="AF85" s="63">
        <f>AF11+AF24+AF41+AF80</f>
        <v>45</v>
      </c>
      <c r="AG85" s="55" t="s">
        <v>26</v>
      </c>
      <c r="AH85" s="63"/>
      <c r="AI85" s="64"/>
    </row>
    <row r="86" spans="1:35" s="5" customFormat="1" ht="18.75">
      <c r="A86" s="328" t="s">
        <v>186</v>
      </c>
      <c r="B86" s="247" t="s">
        <v>105</v>
      </c>
      <c r="C86" s="275"/>
      <c r="D86" s="342">
        <v>7</v>
      </c>
      <c r="E86" s="221"/>
      <c r="F86" s="221"/>
      <c r="G86" s="343">
        <v>3</v>
      </c>
      <c r="H86" s="442">
        <f>G86*30</f>
        <v>90</v>
      </c>
      <c r="I86" s="446">
        <v>6</v>
      </c>
      <c r="J86" s="434">
        <v>4</v>
      </c>
      <c r="K86" s="421"/>
      <c r="L86" s="421">
        <v>2</v>
      </c>
      <c r="M86" s="445">
        <f>H86-I86</f>
        <v>84</v>
      </c>
      <c r="N86" s="347"/>
      <c r="O86" s="348"/>
      <c r="P86" s="347"/>
      <c r="Q86" s="348"/>
      <c r="R86" s="347"/>
      <c r="S86" s="348"/>
      <c r="T86" s="347"/>
      <c r="U86" s="348"/>
      <c r="V86" s="202"/>
      <c r="W86" s="259"/>
      <c r="X86" s="347"/>
      <c r="Y86" s="348"/>
      <c r="Z86" s="202">
        <v>4</v>
      </c>
      <c r="AA86" s="259">
        <v>2</v>
      </c>
      <c r="AB86" s="202"/>
      <c r="AC86" s="259"/>
      <c r="AD86" s="202"/>
      <c r="AE86" s="349"/>
      <c r="AF86" s="63">
        <f>AF81+AF42+AF27+AF12</f>
        <v>56</v>
      </c>
      <c r="AG86" s="55" t="s">
        <v>27</v>
      </c>
      <c r="AH86" s="63"/>
      <c r="AI86" s="64"/>
    </row>
    <row r="87" spans="1:35" s="2" customFormat="1" ht="18.75">
      <c r="A87" s="328" t="s">
        <v>187</v>
      </c>
      <c r="B87" s="350" t="s">
        <v>189</v>
      </c>
      <c r="C87" s="341"/>
      <c r="D87" s="342">
        <v>6</v>
      </c>
      <c r="E87" s="341"/>
      <c r="F87" s="341"/>
      <c r="G87" s="343">
        <v>3</v>
      </c>
      <c r="H87" s="442">
        <f>G87*30</f>
        <v>90</v>
      </c>
      <c r="I87" s="445">
        <f>SUM(J87:L87)</f>
        <v>10</v>
      </c>
      <c r="J87" s="434">
        <v>8</v>
      </c>
      <c r="K87" s="421"/>
      <c r="L87" s="421">
        <v>2</v>
      </c>
      <c r="M87" s="445">
        <f>H87-I87</f>
        <v>80</v>
      </c>
      <c r="N87" s="186"/>
      <c r="O87" s="191"/>
      <c r="P87" s="186"/>
      <c r="Q87" s="191"/>
      <c r="R87" s="186"/>
      <c r="S87" s="191"/>
      <c r="T87" s="186"/>
      <c r="U87" s="191"/>
      <c r="V87" s="186"/>
      <c r="W87" s="191"/>
      <c r="X87" s="417">
        <v>8</v>
      </c>
      <c r="Y87" s="433">
        <v>2</v>
      </c>
      <c r="Z87" s="202"/>
      <c r="AA87" s="259"/>
      <c r="AB87" s="202"/>
      <c r="AC87" s="259"/>
      <c r="AD87" s="202"/>
      <c r="AE87" s="191"/>
      <c r="AF87" s="57">
        <f>AF82+AF43+AF28+AF13</f>
        <v>62</v>
      </c>
      <c r="AG87" s="55" t="s">
        <v>28</v>
      </c>
      <c r="AH87" s="57"/>
      <c r="AI87" s="58"/>
    </row>
    <row r="88" spans="1:35" s="2" customFormat="1" ht="19.5" thickBot="1">
      <c r="A88" s="328" t="s">
        <v>188</v>
      </c>
      <c r="B88" s="329" t="s">
        <v>106</v>
      </c>
      <c r="C88" s="120"/>
      <c r="D88" s="342">
        <v>8</v>
      </c>
      <c r="E88" s="351"/>
      <c r="F88" s="351"/>
      <c r="G88" s="343">
        <v>3</v>
      </c>
      <c r="H88" s="442">
        <f>G88*30</f>
        <v>90</v>
      </c>
      <c r="I88" s="445">
        <f>SUM(J88:L88)</f>
        <v>4</v>
      </c>
      <c r="J88" s="434">
        <v>4</v>
      </c>
      <c r="K88" s="447"/>
      <c r="L88" s="448"/>
      <c r="M88" s="449">
        <f>H88-I88</f>
        <v>86</v>
      </c>
      <c r="N88" s="186"/>
      <c r="O88" s="191"/>
      <c r="P88" s="186"/>
      <c r="Q88" s="191"/>
      <c r="R88" s="186"/>
      <c r="S88" s="191"/>
      <c r="T88" s="186"/>
      <c r="U88" s="191"/>
      <c r="V88" s="186"/>
      <c r="W88" s="191"/>
      <c r="X88" s="202"/>
      <c r="Y88" s="259"/>
      <c r="Z88" s="202"/>
      <c r="AA88" s="259"/>
      <c r="AB88" s="202">
        <v>4</v>
      </c>
      <c r="AC88" s="259">
        <v>0</v>
      </c>
      <c r="AD88" s="202"/>
      <c r="AE88" s="191"/>
      <c r="AF88" s="57">
        <f>AF83+AF44</f>
        <v>47.5</v>
      </c>
      <c r="AG88" s="55" t="s">
        <v>29</v>
      </c>
      <c r="AH88" s="57"/>
      <c r="AI88" s="58"/>
    </row>
    <row r="89" spans="1:35" s="2" customFormat="1" ht="18.75">
      <c r="A89" s="727" t="s">
        <v>191</v>
      </c>
      <c r="B89" s="728"/>
      <c r="C89" s="134"/>
      <c r="D89" s="352"/>
      <c r="E89" s="353"/>
      <c r="F89" s="134"/>
      <c r="G89" s="137">
        <f aca="true" t="shared" si="23" ref="G89:AE89">SUM(G84:G88)</f>
        <v>15</v>
      </c>
      <c r="H89" s="137">
        <f t="shared" si="23"/>
        <v>450</v>
      </c>
      <c r="I89" s="137">
        <f t="shared" si="23"/>
        <v>36</v>
      </c>
      <c r="J89" s="136">
        <f t="shared" si="23"/>
        <v>28</v>
      </c>
      <c r="K89" s="137">
        <f t="shared" si="23"/>
        <v>0</v>
      </c>
      <c r="L89" s="136">
        <f t="shared" si="23"/>
        <v>8</v>
      </c>
      <c r="M89" s="137">
        <f t="shared" si="23"/>
        <v>414</v>
      </c>
      <c r="N89" s="136">
        <f t="shared" si="23"/>
        <v>0</v>
      </c>
      <c r="O89" s="136">
        <f t="shared" si="23"/>
        <v>0</v>
      </c>
      <c r="P89" s="136">
        <f t="shared" si="23"/>
        <v>0</v>
      </c>
      <c r="Q89" s="136">
        <f t="shared" si="23"/>
        <v>0</v>
      </c>
      <c r="R89" s="136">
        <f t="shared" si="23"/>
        <v>0</v>
      </c>
      <c r="S89" s="136">
        <f t="shared" si="23"/>
        <v>0</v>
      </c>
      <c r="T89" s="136">
        <f t="shared" si="23"/>
        <v>0</v>
      </c>
      <c r="U89" s="136">
        <f t="shared" si="23"/>
        <v>0</v>
      </c>
      <c r="V89" s="136">
        <f t="shared" si="23"/>
        <v>0</v>
      </c>
      <c r="W89" s="136">
        <f t="shared" si="23"/>
        <v>0</v>
      </c>
      <c r="X89" s="136">
        <f t="shared" si="23"/>
        <v>8</v>
      </c>
      <c r="Y89" s="136">
        <f t="shared" si="23"/>
        <v>2</v>
      </c>
      <c r="Z89" s="136">
        <f t="shared" si="23"/>
        <v>12</v>
      </c>
      <c r="AA89" s="136">
        <f t="shared" si="23"/>
        <v>4</v>
      </c>
      <c r="AB89" s="136">
        <f t="shared" si="23"/>
        <v>8</v>
      </c>
      <c r="AC89" s="136">
        <f t="shared" si="23"/>
        <v>2</v>
      </c>
      <c r="AD89" s="136">
        <f t="shared" si="23"/>
        <v>0</v>
      </c>
      <c r="AE89" s="136">
        <f t="shared" si="23"/>
        <v>0</v>
      </c>
      <c r="AF89" s="57">
        <v>18.5</v>
      </c>
      <c r="AG89" s="57"/>
      <c r="AH89" s="57"/>
      <c r="AI89" s="58"/>
    </row>
    <row r="90" spans="1:35" s="77" customFormat="1" ht="19.5" thickBot="1">
      <c r="A90" s="749" t="s">
        <v>190</v>
      </c>
      <c r="B90" s="750"/>
      <c r="C90" s="117"/>
      <c r="D90" s="117"/>
      <c r="E90" s="117"/>
      <c r="F90" s="117"/>
      <c r="G90" s="337">
        <f aca="true" t="shared" si="24" ref="G90:AE90">G82+G89</f>
        <v>22.5</v>
      </c>
      <c r="H90" s="337">
        <f t="shared" si="24"/>
        <v>675</v>
      </c>
      <c r="I90" s="337">
        <f t="shared" si="24"/>
        <v>44</v>
      </c>
      <c r="J90" s="337">
        <f t="shared" si="24"/>
        <v>36</v>
      </c>
      <c r="K90" s="337">
        <f t="shared" si="24"/>
        <v>0</v>
      </c>
      <c r="L90" s="337">
        <f t="shared" si="24"/>
        <v>8</v>
      </c>
      <c r="M90" s="337">
        <f t="shared" si="24"/>
        <v>631</v>
      </c>
      <c r="N90" s="337">
        <f t="shared" si="24"/>
        <v>0</v>
      </c>
      <c r="O90" s="337">
        <f t="shared" si="24"/>
        <v>0</v>
      </c>
      <c r="P90" s="337">
        <f t="shared" si="24"/>
        <v>0</v>
      </c>
      <c r="Q90" s="337">
        <f t="shared" si="24"/>
        <v>0</v>
      </c>
      <c r="R90" s="336">
        <f t="shared" si="24"/>
        <v>0</v>
      </c>
      <c r="S90" s="336">
        <f t="shared" si="24"/>
        <v>0</v>
      </c>
      <c r="T90" s="336">
        <f t="shared" si="24"/>
        <v>4</v>
      </c>
      <c r="U90" s="336">
        <f t="shared" si="24"/>
        <v>0</v>
      </c>
      <c r="V90" s="336">
        <f t="shared" si="24"/>
        <v>4</v>
      </c>
      <c r="W90" s="336">
        <f t="shared" si="24"/>
        <v>0</v>
      </c>
      <c r="X90" s="336">
        <f t="shared" si="24"/>
        <v>8</v>
      </c>
      <c r="Y90" s="336">
        <f t="shared" si="24"/>
        <v>2</v>
      </c>
      <c r="Z90" s="336">
        <f t="shared" si="24"/>
        <v>12</v>
      </c>
      <c r="AA90" s="336">
        <f t="shared" si="24"/>
        <v>4</v>
      </c>
      <c r="AB90" s="336">
        <f t="shared" si="24"/>
        <v>8</v>
      </c>
      <c r="AC90" s="336">
        <f t="shared" si="24"/>
        <v>2</v>
      </c>
      <c r="AD90" s="336">
        <f t="shared" si="24"/>
        <v>0</v>
      </c>
      <c r="AE90" s="336">
        <f t="shared" si="24"/>
        <v>0</v>
      </c>
      <c r="AF90" s="75"/>
      <c r="AG90" s="75"/>
      <c r="AH90" s="75"/>
      <c r="AI90" s="76"/>
    </row>
    <row r="91" spans="1:35" s="2" customFormat="1" ht="19.5" thickBot="1">
      <c r="A91" s="354"/>
      <c r="B91" s="355"/>
      <c r="C91" s="356"/>
      <c r="D91" s="356"/>
      <c r="E91" s="356"/>
      <c r="F91" s="356"/>
      <c r="G91" s="357"/>
      <c r="H91" s="357"/>
      <c r="I91" s="357"/>
      <c r="J91" s="357"/>
      <c r="K91" s="357"/>
      <c r="L91" s="357"/>
      <c r="M91" s="415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57"/>
      <c r="AG91" s="57"/>
      <c r="AH91" s="57"/>
      <c r="AI91" s="58"/>
    </row>
    <row r="92" spans="1:35" s="2" customFormat="1" ht="19.5" thickBot="1">
      <c r="A92" s="716" t="s">
        <v>211</v>
      </c>
      <c r="B92" s="717"/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8"/>
      <c r="N92" s="719"/>
      <c r="O92" s="719"/>
      <c r="P92" s="719"/>
      <c r="Q92" s="719"/>
      <c r="R92" s="719"/>
      <c r="S92" s="719"/>
      <c r="T92" s="719"/>
      <c r="U92" s="719"/>
      <c r="V92" s="719"/>
      <c r="W92" s="719"/>
      <c r="X92" s="719"/>
      <c r="Y92" s="719"/>
      <c r="Z92" s="719"/>
      <c r="AA92" s="719"/>
      <c r="AB92" s="719"/>
      <c r="AC92" s="719"/>
      <c r="AD92" s="719"/>
      <c r="AE92" s="720"/>
      <c r="AF92" s="57"/>
      <c r="AG92" s="57"/>
      <c r="AH92" s="57"/>
      <c r="AI92" s="58"/>
    </row>
    <row r="93" spans="1:35" s="2" customFormat="1" ht="18.75">
      <c r="A93" s="358">
        <v>1</v>
      </c>
      <c r="B93" s="359" t="s">
        <v>17</v>
      </c>
      <c r="C93" s="360"/>
      <c r="D93" s="331">
        <v>9</v>
      </c>
      <c r="E93" s="331"/>
      <c r="F93" s="331"/>
      <c r="G93" s="361">
        <v>16.5</v>
      </c>
      <c r="H93" s="362">
        <f>G93*30</f>
        <v>495</v>
      </c>
      <c r="I93" s="107">
        <f>SUM(J93:L93)</f>
        <v>0</v>
      </c>
      <c r="J93" s="362"/>
      <c r="K93" s="362"/>
      <c r="L93" s="362"/>
      <c r="M93" s="363"/>
      <c r="N93" s="364"/>
      <c r="O93" s="365"/>
      <c r="P93" s="364"/>
      <c r="Q93" s="365"/>
      <c r="R93" s="364"/>
      <c r="S93" s="365"/>
      <c r="T93" s="364"/>
      <c r="U93" s="365"/>
      <c r="V93" s="364"/>
      <c r="W93" s="365"/>
      <c r="X93" s="364"/>
      <c r="Y93" s="365"/>
      <c r="Z93" s="364"/>
      <c r="AA93" s="365"/>
      <c r="AB93" s="364"/>
      <c r="AC93" s="365"/>
      <c r="AD93" s="364"/>
      <c r="AE93" s="365"/>
      <c r="AF93" s="57"/>
      <c r="AG93" s="57"/>
      <c r="AH93" s="57"/>
      <c r="AI93" s="58"/>
    </row>
    <row r="94" spans="1:35" s="2" customFormat="1" ht="29.25" customHeight="1" thickBot="1">
      <c r="A94" s="366">
        <v>2</v>
      </c>
      <c r="B94" s="367" t="s">
        <v>108</v>
      </c>
      <c r="C94" s="368">
        <v>9</v>
      </c>
      <c r="D94" s="369"/>
      <c r="E94" s="369"/>
      <c r="F94" s="369"/>
      <c r="G94" s="370">
        <v>2</v>
      </c>
      <c r="H94" s="362">
        <f>G94*30</f>
        <v>60</v>
      </c>
      <c r="I94" s="107">
        <f>SUM(J94:L94)</f>
        <v>0</v>
      </c>
      <c r="J94" s="371"/>
      <c r="K94" s="371"/>
      <c r="L94" s="371"/>
      <c r="M94" s="372"/>
      <c r="N94" s="373"/>
      <c r="O94" s="374"/>
      <c r="P94" s="373"/>
      <c r="Q94" s="374"/>
      <c r="R94" s="373"/>
      <c r="S94" s="374"/>
      <c r="T94" s="373"/>
      <c r="U94" s="374"/>
      <c r="V94" s="373"/>
      <c r="W94" s="374"/>
      <c r="X94" s="373"/>
      <c r="Y94" s="374"/>
      <c r="Z94" s="373"/>
      <c r="AA94" s="374"/>
      <c r="AB94" s="373"/>
      <c r="AC94" s="374"/>
      <c r="AD94" s="373"/>
      <c r="AE94" s="375"/>
      <c r="AF94" s="57"/>
      <c r="AG94" s="57"/>
      <c r="AH94" s="57"/>
      <c r="AI94" s="58"/>
    </row>
    <row r="95" spans="1:35" s="2" customFormat="1" ht="19.5" thickBot="1">
      <c r="A95" s="376"/>
      <c r="B95" s="377" t="s">
        <v>212</v>
      </c>
      <c r="C95" s="378"/>
      <c r="D95" s="379"/>
      <c r="E95" s="379"/>
      <c r="F95" s="379"/>
      <c r="G95" s="380">
        <f aca="true" t="shared" si="25" ref="G95:AE95">SUM(G93:G94)</f>
        <v>18.5</v>
      </c>
      <c r="H95" s="380">
        <f t="shared" si="25"/>
        <v>555</v>
      </c>
      <c r="I95" s="380">
        <f t="shared" si="25"/>
        <v>0</v>
      </c>
      <c r="J95" s="380">
        <f t="shared" si="25"/>
        <v>0</v>
      </c>
      <c r="K95" s="380">
        <f t="shared" si="25"/>
        <v>0</v>
      </c>
      <c r="L95" s="380">
        <f t="shared" si="25"/>
        <v>0</v>
      </c>
      <c r="M95" s="380">
        <f t="shared" si="25"/>
        <v>0</v>
      </c>
      <c r="N95" s="381">
        <f t="shared" si="25"/>
        <v>0</v>
      </c>
      <c r="O95" s="381">
        <f t="shared" si="25"/>
        <v>0</v>
      </c>
      <c r="P95" s="381">
        <f t="shared" si="25"/>
        <v>0</v>
      </c>
      <c r="Q95" s="381">
        <f t="shared" si="25"/>
        <v>0</v>
      </c>
      <c r="R95" s="381">
        <f t="shared" si="25"/>
        <v>0</v>
      </c>
      <c r="S95" s="381">
        <f t="shared" si="25"/>
        <v>0</v>
      </c>
      <c r="T95" s="381">
        <f t="shared" si="25"/>
        <v>0</v>
      </c>
      <c r="U95" s="381">
        <f t="shared" si="25"/>
        <v>0</v>
      </c>
      <c r="V95" s="381">
        <f t="shared" si="25"/>
        <v>0</v>
      </c>
      <c r="W95" s="381">
        <f t="shared" si="25"/>
        <v>0</v>
      </c>
      <c r="X95" s="381">
        <f t="shared" si="25"/>
        <v>0</v>
      </c>
      <c r="Y95" s="381">
        <f t="shared" si="25"/>
        <v>0</v>
      </c>
      <c r="Z95" s="381">
        <f t="shared" si="25"/>
        <v>0</v>
      </c>
      <c r="AA95" s="381">
        <f t="shared" si="25"/>
        <v>0</v>
      </c>
      <c r="AB95" s="381">
        <f t="shared" si="25"/>
        <v>0</v>
      </c>
      <c r="AC95" s="381">
        <f t="shared" si="25"/>
        <v>0</v>
      </c>
      <c r="AD95" s="381">
        <f t="shared" si="25"/>
        <v>0</v>
      </c>
      <c r="AE95" s="381">
        <f t="shared" si="25"/>
        <v>0</v>
      </c>
      <c r="AF95" s="57"/>
      <c r="AG95" s="57"/>
      <c r="AH95" s="57"/>
      <c r="AI95" s="58"/>
    </row>
    <row r="96" spans="1:35" s="2" customFormat="1" ht="19.5" thickBot="1">
      <c r="A96" s="376"/>
      <c r="B96" s="382" t="s">
        <v>62</v>
      </c>
      <c r="C96" s="383"/>
      <c r="D96" s="379"/>
      <c r="E96" s="379"/>
      <c r="F96" s="379"/>
      <c r="G96" s="380">
        <f>G77+G90+G95</f>
        <v>238</v>
      </c>
      <c r="H96" s="380">
        <f aca="true" t="shared" si="26" ref="H96:AE96">H77+H90+H95</f>
        <v>7140</v>
      </c>
      <c r="I96" s="380">
        <f t="shared" si="26"/>
        <v>452</v>
      </c>
      <c r="J96" s="380">
        <f t="shared" si="26"/>
        <v>314</v>
      </c>
      <c r="K96" s="380">
        <f t="shared" si="26"/>
        <v>16</v>
      </c>
      <c r="L96" s="380">
        <f t="shared" si="26"/>
        <v>122</v>
      </c>
      <c r="M96" s="380">
        <f t="shared" si="26"/>
        <v>6133</v>
      </c>
      <c r="N96" s="381">
        <f t="shared" si="26"/>
        <v>44</v>
      </c>
      <c r="O96" s="381">
        <f t="shared" si="26"/>
        <v>4</v>
      </c>
      <c r="P96" s="381">
        <f t="shared" si="26"/>
        <v>40</v>
      </c>
      <c r="Q96" s="381">
        <f t="shared" si="26"/>
        <v>4</v>
      </c>
      <c r="R96" s="381">
        <f t="shared" si="26"/>
        <v>52</v>
      </c>
      <c r="S96" s="381">
        <f t="shared" si="26"/>
        <v>4</v>
      </c>
      <c r="T96" s="381">
        <f t="shared" si="26"/>
        <v>56</v>
      </c>
      <c r="U96" s="381">
        <f t="shared" si="26"/>
        <v>4</v>
      </c>
      <c r="V96" s="381">
        <f t="shared" si="26"/>
        <v>48</v>
      </c>
      <c r="W96" s="381">
        <f t="shared" si="26"/>
        <v>4</v>
      </c>
      <c r="X96" s="381">
        <f t="shared" si="26"/>
        <v>60</v>
      </c>
      <c r="Y96" s="381">
        <f t="shared" si="26"/>
        <v>10</v>
      </c>
      <c r="Z96" s="381">
        <f t="shared" si="26"/>
        <v>60</v>
      </c>
      <c r="AA96" s="381">
        <f t="shared" si="26"/>
        <v>4</v>
      </c>
      <c r="AB96" s="381">
        <f t="shared" si="26"/>
        <v>56</v>
      </c>
      <c r="AC96" s="381">
        <f t="shared" si="26"/>
        <v>2</v>
      </c>
      <c r="AD96" s="381">
        <f t="shared" si="26"/>
        <v>0</v>
      </c>
      <c r="AE96" s="380">
        <f t="shared" si="26"/>
        <v>0</v>
      </c>
      <c r="AF96" s="57"/>
      <c r="AG96" s="57"/>
      <c r="AH96" s="57"/>
      <c r="AI96" s="58"/>
    </row>
    <row r="97" spans="1:35" s="6" customFormat="1" ht="19.5" thickBot="1">
      <c r="A97" s="721" t="s">
        <v>31</v>
      </c>
      <c r="B97" s="722"/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3"/>
      <c r="N97" s="384">
        <f>N96</f>
        <v>44</v>
      </c>
      <c r="O97" s="385">
        <f aca="true" t="shared" si="27" ref="O97:AE97">O96</f>
        <v>4</v>
      </c>
      <c r="P97" s="384">
        <f t="shared" si="27"/>
        <v>40</v>
      </c>
      <c r="Q97" s="385">
        <f t="shared" si="27"/>
        <v>4</v>
      </c>
      <c r="R97" s="384">
        <f t="shared" si="27"/>
        <v>52</v>
      </c>
      <c r="S97" s="385">
        <f t="shared" si="27"/>
        <v>4</v>
      </c>
      <c r="T97" s="384">
        <f t="shared" si="27"/>
        <v>56</v>
      </c>
      <c r="U97" s="385">
        <f t="shared" si="27"/>
        <v>4</v>
      </c>
      <c r="V97" s="386">
        <f t="shared" si="27"/>
        <v>48</v>
      </c>
      <c r="W97" s="387">
        <f t="shared" si="27"/>
        <v>4</v>
      </c>
      <c r="X97" s="386">
        <f t="shared" si="27"/>
        <v>60</v>
      </c>
      <c r="Y97" s="385">
        <f t="shared" si="27"/>
        <v>10</v>
      </c>
      <c r="Z97" s="384">
        <f t="shared" si="27"/>
        <v>60</v>
      </c>
      <c r="AA97" s="385">
        <f t="shared" si="27"/>
        <v>4</v>
      </c>
      <c r="AB97" s="388">
        <f t="shared" si="27"/>
        <v>56</v>
      </c>
      <c r="AC97" s="389">
        <f t="shared" si="27"/>
        <v>2</v>
      </c>
      <c r="AD97" s="384">
        <f t="shared" si="27"/>
        <v>0</v>
      </c>
      <c r="AE97" s="385">
        <f t="shared" si="27"/>
        <v>0</v>
      </c>
      <c r="AF97" s="57"/>
      <c r="AG97" s="57"/>
      <c r="AH97" s="57"/>
      <c r="AI97" s="58"/>
    </row>
    <row r="98" spans="1:35" s="2" customFormat="1" ht="18.75">
      <c r="A98" s="710" t="s">
        <v>32</v>
      </c>
      <c r="B98" s="711"/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2"/>
      <c r="N98" s="705">
        <f>COUNTIF($C$11:$C$88,"=1")</f>
        <v>3</v>
      </c>
      <c r="O98" s="706"/>
      <c r="P98" s="705">
        <f>COUNTIF($C$11:$C$88,"=2")</f>
        <v>4</v>
      </c>
      <c r="Q98" s="706"/>
      <c r="R98" s="705">
        <f>COUNTIF($C$11:$C$88,"=3")</f>
        <v>4</v>
      </c>
      <c r="S98" s="706"/>
      <c r="T98" s="823">
        <f>COUNTIF($C$11:$C$88,"=4")</f>
        <v>5</v>
      </c>
      <c r="U98" s="824"/>
      <c r="V98" s="705">
        <f>COUNTIF($C$11:$C$88,"=5")</f>
        <v>4</v>
      </c>
      <c r="W98" s="706"/>
      <c r="X98" s="705">
        <f>COUNTIF($C$11:$C$88,"=6")</f>
        <v>4</v>
      </c>
      <c r="Y98" s="706"/>
      <c r="Z98" s="705">
        <f>COUNTIF($C$11:$C$88,"=7")</f>
        <v>3</v>
      </c>
      <c r="AA98" s="706"/>
      <c r="AB98" s="705">
        <f>COUNTIF($C$11:$C$88,"=8")</f>
        <v>4</v>
      </c>
      <c r="AC98" s="706"/>
      <c r="AD98" s="705"/>
      <c r="AE98" s="706"/>
      <c r="AF98" s="57"/>
      <c r="AG98" s="57"/>
      <c r="AH98" s="57"/>
      <c r="AI98" s="58"/>
    </row>
    <row r="99" spans="1:35" s="2" customFormat="1" ht="18.75">
      <c r="A99" s="710" t="s">
        <v>33</v>
      </c>
      <c r="B99" s="711"/>
      <c r="C99" s="711"/>
      <c r="D99" s="711"/>
      <c r="E99" s="711"/>
      <c r="F99" s="711"/>
      <c r="G99" s="711"/>
      <c r="H99" s="711"/>
      <c r="I99" s="711"/>
      <c r="J99" s="711"/>
      <c r="K99" s="711"/>
      <c r="L99" s="711"/>
      <c r="M99" s="712"/>
      <c r="N99" s="699">
        <f>COUNTIF($D$11:$D$88,"=1")</f>
        <v>2</v>
      </c>
      <c r="O99" s="700"/>
      <c r="P99" s="699">
        <f>COUNTIF($D$11:$D$88,"=2")</f>
        <v>0</v>
      </c>
      <c r="Q99" s="700"/>
      <c r="R99" s="699">
        <f>COUNTIF($D$11:$D$88,"=3")</f>
        <v>2</v>
      </c>
      <c r="S99" s="700"/>
      <c r="T99" s="699">
        <f>COUNTIF($D$11:$D$88,"=4")</f>
        <v>2</v>
      </c>
      <c r="U99" s="700"/>
      <c r="V99" s="699">
        <f>COUNTIF($D$11:$D$88,"=5")</f>
        <v>3</v>
      </c>
      <c r="W99" s="700"/>
      <c r="X99" s="699">
        <f>COUNTIF($D$11:$D$88,"=6")</f>
        <v>3</v>
      </c>
      <c r="Y99" s="700"/>
      <c r="Z99" s="699">
        <f>COUNTIF($D$11:$D$88,"=7")</f>
        <v>4</v>
      </c>
      <c r="AA99" s="713"/>
      <c r="AB99" s="699">
        <f>COUNTIF($D$11:$D$88,"=8")</f>
        <v>3</v>
      </c>
      <c r="AC99" s="713"/>
      <c r="AD99" s="699"/>
      <c r="AE99" s="700"/>
      <c r="AF99" s="57"/>
      <c r="AG99" s="57"/>
      <c r="AH99" s="57"/>
      <c r="AI99" s="58"/>
    </row>
    <row r="100" spans="1:35" s="2" customFormat="1" ht="19.5" thickBot="1">
      <c r="A100" s="710" t="s">
        <v>34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2"/>
      <c r="N100" s="701">
        <f>COUNTIF($F$11:$F$88,"=1")</f>
        <v>0</v>
      </c>
      <c r="O100" s="702"/>
      <c r="P100" s="701">
        <f>COUNTIF($F$11:$F$88,"=2")</f>
        <v>0</v>
      </c>
      <c r="Q100" s="702"/>
      <c r="R100" s="701">
        <f>COUNTIF($F$11:$F$88,"=3")</f>
        <v>1</v>
      </c>
      <c r="S100" s="702"/>
      <c r="T100" s="701">
        <f>COUNTIF($F$11:$F$88,"=4")</f>
        <v>0</v>
      </c>
      <c r="U100" s="702"/>
      <c r="V100" s="701">
        <f>COUNTIF($F$11:$F$88,"=5")</f>
        <v>2</v>
      </c>
      <c r="W100" s="702"/>
      <c r="X100" s="701">
        <f>COUNTIF($F$11:$F$88,"=6")</f>
        <v>1</v>
      </c>
      <c r="Y100" s="702"/>
      <c r="Z100" s="701">
        <f>COUNTIF($F$11:$F$88,"=7")</f>
        <v>1</v>
      </c>
      <c r="AA100" s="702"/>
      <c r="AB100" s="701">
        <f>COUNTIF($F$11:$F$88,"=8")</f>
        <v>1</v>
      </c>
      <c r="AC100" s="702"/>
      <c r="AD100" s="701"/>
      <c r="AE100" s="702"/>
      <c r="AF100" s="57"/>
      <c r="AG100" s="57"/>
      <c r="AH100" s="57"/>
      <c r="AI100" s="58"/>
    </row>
    <row r="101" spans="1:35" s="2" customFormat="1" ht="18.75">
      <c r="A101" s="797" t="s">
        <v>54</v>
      </c>
      <c r="B101" s="798"/>
      <c r="C101" s="798"/>
      <c r="D101" s="798"/>
      <c r="E101" s="798"/>
      <c r="F101" s="798"/>
      <c r="G101" s="798"/>
      <c r="H101" s="798"/>
      <c r="I101" s="798"/>
      <c r="J101" s="798"/>
      <c r="K101" s="798"/>
      <c r="L101" s="798"/>
      <c r="M101" s="799"/>
      <c r="N101" s="707" t="s">
        <v>229</v>
      </c>
      <c r="O101" s="708"/>
      <c r="P101" s="708"/>
      <c r="Q101" s="709"/>
      <c r="R101" s="707" t="s">
        <v>229</v>
      </c>
      <c r="S101" s="708"/>
      <c r="T101" s="708"/>
      <c r="U101" s="709"/>
      <c r="V101" s="695" t="s">
        <v>230</v>
      </c>
      <c r="W101" s="696"/>
      <c r="X101" s="696"/>
      <c r="Y101" s="697"/>
      <c r="Z101" s="695" t="s">
        <v>230</v>
      </c>
      <c r="AA101" s="696"/>
      <c r="AB101" s="696"/>
      <c r="AC101" s="697"/>
      <c r="AD101" s="707"/>
      <c r="AE101" s="709"/>
      <c r="AF101" s="57"/>
      <c r="AG101" s="57"/>
      <c r="AH101" s="57"/>
      <c r="AI101" s="58"/>
    </row>
    <row r="102" spans="1:35" s="77" customFormat="1" ht="21.75" customHeight="1">
      <c r="A102" s="390"/>
      <c r="B102" s="391"/>
      <c r="C102" s="392"/>
      <c r="D102" s="392"/>
      <c r="E102" s="393"/>
      <c r="F102" s="393"/>
      <c r="G102" s="394"/>
      <c r="H102" s="395"/>
      <c r="I102" s="395"/>
      <c r="J102" s="395"/>
      <c r="K102" s="395"/>
      <c r="L102" s="396"/>
      <c r="M102" s="397"/>
      <c r="N102" s="804">
        <f>AF85</f>
        <v>45</v>
      </c>
      <c r="O102" s="805"/>
      <c r="P102" s="805"/>
      <c r="Q102" s="806"/>
      <c r="R102" s="807">
        <f>AF86</f>
        <v>56</v>
      </c>
      <c r="S102" s="808"/>
      <c r="T102" s="808"/>
      <c r="U102" s="808"/>
      <c r="V102" s="807">
        <f>AF87</f>
        <v>62</v>
      </c>
      <c r="W102" s="808"/>
      <c r="X102" s="808"/>
      <c r="Y102" s="808"/>
      <c r="Z102" s="809">
        <f>AF88</f>
        <v>47.5</v>
      </c>
      <c r="AA102" s="810"/>
      <c r="AB102" s="810"/>
      <c r="AC102" s="811"/>
      <c r="AD102" s="800">
        <f>G95</f>
        <v>18.5</v>
      </c>
      <c r="AE102" s="801"/>
      <c r="AF102" s="75" t="s">
        <v>232</v>
      </c>
      <c r="AG102" s="75"/>
      <c r="AH102" s="75"/>
      <c r="AI102" s="76"/>
    </row>
    <row r="103" spans="2:35" ht="18">
      <c r="B103" s="459"/>
      <c r="C103" s="459"/>
      <c r="D103" s="703"/>
      <c r="E103" s="704"/>
      <c r="F103" s="704"/>
      <c r="G103" s="704"/>
      <c r="H103" s="459"/>
      <c r="I103" s="703"/>
      <c r="J103" s="704"/>
      <c r="K103" s="704"/>
      <c r="L103" s="400"/>
      <c r="M103" s="401"/>
      <c r="N103" s="789">
        <f>N102+R102+V102+Z102+AD102</f>
        <v>229</v>
      </c>
      <c r="O103" s="789"/>
      <c r="P103" s="789"/>
      <c r="Q103" s="789"/>
      <c r="R103" s="789"/>
      <c r="S103" s="789"/>
      <c r="T103" s="789"/>
      <c r="U103" s="789"/>
      <c r="V103" s="789"/>
      <c r="W103" s="789"/>
      <c r="X103" s="789"/>
      <c r="Y103" s="789"/>
      <c r="Z103" s="789"/>
      <c r="AA103" s="789"/>
      <c r="AB103" s="789"/>
      <c r="AC103" s="789"/>
      <c r="AD103" s="789"/>
      <c r="AE103" s="789"/>
      <c r="AF103" s="70"/>
      <c r="AG103" s="70"/>
      <c r="AH103" s="70"/>
      <c r="AI103" s="71"/>
    </row>
    <row r="104" spans="2:31" ht="18"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00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</row>
    <row r="105" spans="2:31" ht="18">
      <c r="B105" s="459"/>
      <c r="C105" s="459"/>
      <c r="D105" s="703"/>
      <c r="E105" s="704"/>
      <c r="F105" s="704"/>
      <c r="G105" s="704"/>
      <c r="H105" s="459"/>
      <c r="I105" s="703"/>
      <c r="J105" s="704"/>
      <c r="K105" s="704"/>
      <c r="L105" s="400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698"/>
      <c r="X105" s="698"/>
      <c r="Y105" s="401"/>
      <c r="Z105" s="401"/>
      <c r="AA105" s="698"/>
      <c r="AB105" s="698"/>
      <c r="AC105" s="401"/>
      <c r="AD105" s="698"/>
      <c r="AE105" s="698"/>
    </row>
    <row r="106" spans="2:31" ht="18">
      <c r="B106" s="402"/>
      <c r="C106" s="403"/>
      <c r="D106" s="403"/>
      <c r="E106" s="404"/>
      <c r="F106" s="404"/>
      <c r="G106" s="405"/>
      <c r="H106" s="406"/>
      <c r="I106" s="406"/>
      <c r="J106" s="406"/>
      <c r="K106" s="406"/>
      <c r="L106" s="400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</row>
    <row r="107" spans="2:31" ht="18">
      <c r="B107" s="402"/>
      <c r="C107" s="403"/>
      <c r="D107" s="403"/>
      <c r="E107" s="404"/>
      <c r="F107" s="404"/>
      <c r="G107" s="405"/>
      <c r="H107" s="406"/>
      <c r="I107" s="406"/>
      <c r="J107" s="406"/>
      <c r="K107" s="406"/>
      <c r="L107" s="400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</row>
    <row r="108" spans="2:31" ht="18">
      <c r="B108" s="402"/>
      <c r="C108" s="403"/>
      <c r="D108" s="403"/>
      <c r="E108" s="404"/>
      <c r="F108" s="404"/>
      <c r="G108" s="405"/>
      <c r="H108" s="406"/>
      <c r="I108" s="406"/>
      <c r="J108" s="406"/>
      <c r="K108" s="406"/>
      <c r="L108" s="400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</row>
    <row r="109" spans="2:31" ht="18">
      <c r="B109" s="402"/>
      <c r="C109" s="403"/>
      <c r="D109" s="403"/>
      <c r="E109" s="404"/>
      <c r="F109" s="404"/>
      <c r="G109" s="405"/>
      <c r="H109" s="406"/>
      <c r="I109" s="406"/>
      <c r="J109" s="406"/>
      <c r="K109" s="406"/>
      <c r="L109" s="400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</row>
    <row r="110" spans="2:31" ht="18">
      <c r="B110" s="402"/>
      <c r="C110" s="403"/>
      <c r="D110" s="403"/>
      <c r="E110" s="404"/>
      <c r="F110" s="404"/>
      <c r="G110" s="405"/>
      <c r="H110" s="406"/>
      <c r="I110" s="406"/>
      <c r="J110" s="406"/>
      <c r="K110" s="406"/>
      <c r="L110" s="400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</row>
    <row r="111" spans="1:32" ht="18">
      <c r="A111" s="407"/>
      <c r="B111" s="398"/>
      <c r="C111" s="408"/>
      <c r="D111" s="403"/>
      <c r="E111" s="403"/>
      <c r="F111" s="403"/>
      <c r="G111" s="405"/>
      <c r="H111" s="406"/>
      <c r="I111" s="406"/>
      <c r="J111" s="406"/>
      <c r="K111" s="406"/>
      <c r="L111" s="406"/>
      <c r="M111" s="400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10"/>
    </row>
    <row r="112" spans="2:31" ht="18">
      <c r="B112" s="402"/>
      <c r="C112" s="403"/>
      <c r="D112" s="403"/>
      <c r="E112" s="404"/>
      <c r="F112" s="404"/>
      <c r="G112" s="405"/>
      <c r="H112" s="406"/>
      <c r="I112" s="406"/>
      <c r="J112" s="406"/>
      <c r="K112" s="406"/>
      <c r="L112" s="400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</row>
    <row r="113" spans="2:31" ht="18">
      <c r="B113" s="402"/>
      <c r="C113" s="403"/>
      <c r="D113" s="403"/>
      <c r="E113" s="404"/>
      <c r="F113" s="404"/>
      <c r="G113" s="405"/>
      <c r="H113" s="406"/>
      <c r="I113" s="406"/>
      <c r="J113" s="406"/>
      <c r="K113" s="406"/>
      <c r="L113" s="400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</row>
    <row r="114" spans="2:30" ht="18">
      <c r="B114" s="402"/>
      <c r="C114" s="403"/>
      <c r="D114" s="403"/>
      <c r="E114" s="404"/>
      <c r="F114" s="404"/>
      <c r="G114" s="405"/>
      <c r="H114" s="406"/>
      <c r="I114" s="406"/>
      <c r="J114" s="406"/>
      <c r="K114" s="406"/>
      <c r="L114" s="400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</row>
  </sheetData>
  <sheetProtection/>
  <mergeCells count="107">
    <mergeCell ref="D105:G105"/>
    <mergeCell ref="I105:K105"/>
    <mergeCell ref="W105:X105"/>
    <mergeCell ref="AA105:AB105"/>
    <mergeCell ref="AD105:AE105"/>
    <mergeCell ref="N102:Q102"/>
    <mergeCell ref="R102:U102"/>
    <mergeCell ref="V102:Y102"/>
    <mergeCell ref="Z102:AC102"/>
    <mergeCell ref="AD102:AE102"/>
    <mergeCell ref="D103:G103"/>
    <mergeCell ref="I103:K103"/>
    <mergeCell ref="N103:AE103"/>
    <mergeCell ref="AB100:AC100"/>
    <mergeCell ref="AD100:AE100"/>
    <mergeCell ref="A101:M101"/>
    <mergeCell ref="N101:Q101"/>
    <mergeCell ref="R101:U101"/>
    <mergeCell ref="V101:Y101"/>
    <mergeCell ref="Z101:AC101"/>
    <mergeCell ref="AD101:AE101"/>
    <mergeCell ref="AB99:AC99"/>
    <mergeCell ref="AD99:AE99"/>
    <mergeCell ref="A100:M100"/>
    <mergeCell ref="N100:O100"/>
    <mergeCell ref="P100:Q100"/>
    <mergeCell ref="R100:S100"/>
    <mergeCell ref="T100:U100"/>
    <mergeCell ref="V100:W100"/>
    <mergeCell ref="X100:Y100"/>
    <mergeCell ref="Z100:AA100"/>
    <mergeCell ref="AB98:AC98"/>
    <mergeCell ref="AD98:AE98"/>
    <mergeCell ref="A99:M99"/>
    <mergeCell ref="N99:O99"/>
    <mergeCell ref="P99:Q99"/>
    <mergeCell ref="R99:S99"/>
    <mergeCell ref="T99:U99"/>
    <mergeCell ref="V99:W99"/>
    <mergeCell ref="X99:Y99"/>
    <mergeCell ref="Z99:AA99"/>
    <mergeCell ref="A92:AE92"/>
    <mergeCell ref="A97:M97"/>
    <mergeCell ref="A98:M98"/>
    <mergeCell ref="N98:O98"/>
    <mergeCell ref="P98:Q98"/>
    <mergeCell ref="R98:S98"/>
    <mergeCell ref="T98:U98"/>
    <mergeCell ref="V98:W98"/>
    <mergeCell ref="X98:Y98"/>
    <mergeCell ref="Z98:AA98"/>
    <mergeCell ref="A78:AE78"/>
    <mergeCell ref="A79:AE79"/>
    <mergeCell ref="A82:B82"/>
    <mergeCell ref="A83:AE83"/>
    <mergeCell ref="A89:B89"/>
    <mergeCell ref="A90:B90"/>
    <mergeCell ref="A22:B22"/>
    <mergeCell ref="A23:AE23"/>
    <mergeCell ref="A39:B39"/>
    <mergeCell ref="A40:AE40"/>
    <mergeCell ref="A76:B76"/>
    <mergeCell ref="A77:B77"/>
    <mergeCell ref="Z7:AA7"/>
    <mergeCell ref="AB7:AC7"/>
    <mergeCell ref="AD7:AE7"/>
    <mergeCell ref="A8:AE8"/>
    <mergeCell ref="A9:AE9"/>
    <mergeCell ref="A10:AE10"/>
    <mergeCell ref="X5:Y5"/>
    <mergeCell ref="Z5:AA5"/>
    <mergeCell ref="AB5:AC5"/>
    <mergeCell ref="AD5:AE5"/>
    <mergeCell ref="N7:O7"/>
    <mergeCell ref="P7:Q7"/>
    <mergeCell ref="R7:S7"/>
    <mergeCell ref="T7:U7"/>
    <mergeCell ref="V7:W7"/>
    <mergeCell ref="X7:Y7"/>
    <mergeCell ref="N4:Q4"/>
    <mergeCell ref="R4:U4"/>
    <mergeCell ref="V4:Y4"/>
    <mergeCell ref="Z4:AC4"/>
    <mergeCell ref="AD4:AE4"/>
    <mergeCell ref="N5:O5"/>
    <mergeCell ref="P5:Q5"/>
    <mergeCell ref="R5:S5"/>
    <mergeCell ref="T5:U5"/>
    <mergeCell ref="V5:W5"/>
    <mergeCell ref="I3:L3"/>
    <mergeCell ref="M3:M5"/>
    <mergeCell ref="C4:C5"/>
    <mergeCell ref="D4:D5"/>
    <mergeCell ref="I4:I5"/>
    <mergeCell ref="J4:J5"/>
    <mergeCell ref="K4:K5"/>
    <mergeCell ref="L4:L5"/>
    <mergeCell ref="A1:AB1"/>
    <mergeCell ref="A2:A5"/>
    <mergeCell ref="B2:B5"/>
    <mergeCell ref="C2:D3"/>
    <mergeCell ref="E2:E5"/>
    <mergeCell ref="F2:F5"/>
    <mergeCell ref="G2:G5"/>
    <mergeCell ref="H2:M2"/>
    <mergeCell ref="N2:AE3"/>
    <mergeCell ref="H3:H5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55" r:id="rId1"/>
  <rowBreaks count="2" manualBreakCount="2">
    <brk id="35" max="29" man="1"/>
    <brk id="7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2017-05-06T07:19:51Z</cp:lastPrinted>
  <dcterms:created xsi:type="dcterms:W3CDTF">2003-06-23T04:55:14Z</dcterms:created>
  <dcterms:modified xsi:type="dcterms:W3CDTF">2017-08-21T11:58:43Z</dcterms:modified>
  <cp:category/>
  <cp:version/>
  <cp:contentType/>
  <cp:contentStatus/>
</cp:coreProperties>
</file>